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erkBooks\Training\User Conference\2020\Sonya\"/>
    </mc:Choice>
  </mc:AlternateContent>
  <xr:revisionPtr revIDLastSave="0" documentId="13_ncr:1_{89F70526-A2D4-4A44-ADF4-9420F2F0281A}" xr6:coauthVersionLast="45" xr6:coauthVersionMax="45" xr10:uidLastSave="{00000000-0000-0000-0000-000000000000}"/>
  <bookViews>
    <workbookView xWindow="-120" yWindow="-120" windowWidth="29040" windowHeight="15840" xr2:uid="{A4DEE662-A3F8-4D87-B589-E6E31B8E77D0}"/>
  </bookViews>
  <sheets>
    <sheet name="Summary" sheetId="4" r:id="rId1"/>
    <sheet name="General" sheetId="1" r:id="rId2"/>
    <sheet name="Alert" sheetId="3" state="hidden" r:id="rId3"/>
    <sheet name="RUT" sheetId="6" r:id="rId4"/>
    <sheet name="Employee Benefits" sheetId="5" r:id="rId5"/>
    <sheet name="Water" sheetId="2" r:id="rId6"/>
    <sheet name="Sewer" sheetId="7" r:id="rId7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4">'Employee Benefits'!$A:$I,'Employee Benefits'!$4:$4</definedName>
    <definedName name="_xlnm.Print_Titles" localSheetId="1">General!$A:$I,General!$4:$4</definedName>
    <definedName name="_xlnm.Print_Titles" localSheetId="3">RUT!$A:$I,RUT!$4:$4</definedName>
    <definedName name="_xlnm.Print_Titles" localSheetId="6">Sewer!$A:$I,Sewer!$4:$4</definedName>
    <definedName name="_xlnm.Print_Titles" localSheetId="5">Water!$A:$I,Water!$4:$4</definedName>
    <definedName name="QB_BASIS_4" localSheetId="4" hidden="1">'Employee Benefits'!$N$3</definedName>
    <definedName name="QB_BASIS_4" localSheetId="1" hidden="1">General!$N$3</definedName>
    <definedName name="QB_BASIS_4" localSheetId="3" hidden="1">RUT!$N$3</definedName>
    <definedName name="QB_BASIS_4" localSheetId="6" hidden="1">Sewer!$N$3</definedName>
    <definedName name="QB_BASIS_4" localSheetId="5" hidden="1">Water!$N$3</definedName>
    <definedName name="QB_COLUMN_2921" localSheetId="4" hidden="1">'Employee Benefits'!#REF!</definedName>
    <definedName name="QB_COLUMN_2921" localSheetId="1" hidden="1">General!#REF!</definedName>
    <definedName name="QB_COLUMN_2921" localSheetId="3" hidden="1">RUT!#REF!</definedName>
    <definedName name="QB_COLUMN_2921" localSheetId="6" hidden="1">Sewer!#REF!</definedName>
    <definedName name="QB_COLUMN_2921" localSheetId="5" hidden="1">Water!#REF!</definedName>
    <definedName name="QB_COLUMN_2922" localSheetId="4" hidden="1">'Employee Benefits'!$J$4</definedName>
    <definedName name="QB_COLUMN_2922" localSheetId="1" hidden="1">General!$J$4</definedName>
    <definedName name="QB_COLUMN_2922" localSheetId="3" hidden="1">RUT!$J$4</definedName>
    <definedName name="QB_COLUMN_2922" localSheetId="6" hidden="1">Sewer!$J$4</definedName>
    <definedName name="QB_COLUMN_2922" localSheetId="5" hidden="1">Water!$J$4</definedName>
    <definedName name="QB_COLUMN_2923" localSheetId="4" hidden="1">'Employee Benefits'!$K$4</definedName>
    <definedName name="QB_COLUMN_2923" localSheetId="1" hidden="1">General!$K$4</definedName>
    <definedName name="QB_COLUMN_2923" localSheetId="3" hidden="1">RUT!$K$4</definedName>
    <definedName name="QB_COLUMN_2923" localSheetId="6" hidden="1">Sewer!$K$4</definedName>
    <definedName name="QB_COLUMN_2923" localSheetId="5" hidden="1">Water!$K$4</definedName>
    <definedName name="QB_COLUMN_2924" localSheetId="4" hidden="1">'Employee Benefits'!$L$4</definedName>
    <definedName name="QB_COLUMN_2924" localSheetId="1" hidden="1">General!$L$4</definedName>
    <definedName name="QB_COLUMN_2924" localSheetId="3" hidden="1">RUT!$L$4</definedName>
    <definedName name="QB_COLUMN_2924" localSheetId="6" hidden="1">Sewer!$L$4</definedName>
    <definedName name="QB_COLUMN_2924" localSheetId="5" hidden="1">Water!$L$4</definedName>
    <definedName name="QB_COLUMN_2925" localSheetId="4" hidden="1">'Employee Benefits'!$M$4</definedName>
    <definedName name="QB_COLUMN_2925" localSheetId="1" hidden="1">General!$M$4</definedName>
    <definedName name="QB_COLUMN_2925" localSheetId="3" hidden="1">RUT!$M$4</definedName>
    <definedName name="QB_COLUMN_2925" localSheetId="6" hidden="1">Sewer!$M$4</definedName>
    <definedName name="QB_COLUMN_2925" localSheetId="5" hidden="1">Water!$M$4</definedName>
    <definedName name="QB_COLUMN_2930" localSheetId="4" hidden="1">'Employee Benefits'!$N$4</definedName>
    <definedName name="QB_COLUMN_2930" localSheetId="1" hidden="1">General!$N$4</definedName>
    <definedName name="QB_COLUMN_2930" localSheetId="3" hidden="1">RUT!$N$4</definedName>
    <definedName name="QB_COLUMN_2930" localSheetId="6" hidden="1">Sewer!$N$4</definedName>
    <definedName name="QB_COLUMN_2930" localSheetId="5" hidden="1">Water!$N$4</definedName>
    <definedName name="QB_COMPANY_0" localSheetId="4" hidden="1">'Employee Benefits'!$A$1</definedName>
    <definedName name="QB_COMPANY_0" localSheetId="1" hidden="1">General!$A$1</definedName>
    <definedName name="QB_COMPANY_0" localSheetId="3" hidden="1">RUT!$A$1</definedName>
    <definedName name="QB_COMPANY_0" localSheetId="6" hidden="1">Sewer!$A$1</definedName>
    <definedName name="QB_COMPANY_0" localSheetId="5" hidden="1">Water!$A$1</definedName>
    <definedName name="QB_DATA_0" localSheetId="4" hidden="1">'Employee Benefits'!$9:$9,'Employee Benefits'!$19:$19,'Employee Benefits'!$20:$20,'Employee Benefits'!$21:$21,'Employee Benefits'!$26:$26,'Employee Benefits'!$27:$27,'Employee Benefits'!$28:$28,'Employee Benefits'!#REF!,'Employee Benefits'!#REF!,'Employee Benefits'!#REF!,'Employee Benefits'!$35:$35,'Employee Benefits'!$36:$36,'Employee Benefits'!$37:$37,'Employee Benefits'!$44:$44,'Employee Benefits'!$45:$45,'Employee Benefits'!$46:$46</definedName>
    <definedName name="QB_DATA_0" localSheetId="1" hidden="1">General!$9:$9,General!$12:$12,General!$14:$14,General!$16:$16,General!$18:$18,General!$19:$19,General!$20:$20,General!$21:$21,General!$29:$29,General!$30:$30,General!$31:$31,General!$32:$32,General!$33:$33,General!$34:$34,General!$35:$35,General!$36:$36</definedName>
    <definedName name="QB_DATA_0" localSheetId="3" hidden="1">RUT!$9:$9,RUT!$18:$18,RUT!$19:$19,RUT!$20:$20,RUT!$21:$21,RUT!$22:$22,RUT!$23:$23,RUT!$24:$24,RUT!$26:$26,RUT!$27:$27,RUT!$29:$29,RUT!$30:$30,RUT!$32:$32,RUT!$34:$34,RUT!#REF!,RUT!#REF!</definedName>
    <definedName name="QB_DATA_0" localSheetId="6" hidden="1">Sewer!$9:$9,Sewer!$12:$12,Sewer!$14:$14,Sewer!#REF!,Sewer!#REF!,Sewer!$21:$21,Sewer!$22:$22,Sewer!$23:$23,Sewer!$24:$24,Sewer!$25:$25,Sewer!$26:$26,Sewer!$27:$27,Sewer!$28:$28,Sewer!$29:$29,Sewer!$31:$31,Sewer!$32:$32</definedName>
    <definedName name="QB_DATA_0" localSheetId="5" hidden="1">Water!$9:$9,Water!$10:$10,Water!$11:$11,Water!$13:$13,Water!$15:$15,Water!$17:$17,Water!$18:$18,Water!$21:$21,Water!#REF!,Water!#REF!,Water!$28:$28,Water!$29:$29,Water!$30:$30,Water!$31:$31,Water!$32:$32,Water!$33:$33</definedName>
    <definedName name="QB_DATA_1" localSheetId="4" hidden="1">'Employee Benefits'!$51:$51,'Employee Benefits'!$52:$52,'Employee Benefits'!$53:$53,'Employee Benefits'!$65:$65,'Employee Benefits'!$66:$66,'Employee Benefits'!$67:$67,'Employee Benefits'!#REF!</definedName>
    <definedName name="QB_DATA_1" localSheetId="1" hidden="1">General!$37:$37,General!$38:$38,General!$42:$42,General!$46:$46,General!$47:$47,General!$48:$48,General!$49:$49,General!$50:$50,General!$51:$51,General!$53:$53,General!$55:$55,General!$58:$58,General!$59:$59,General!$60:$60,General!$63:$63,General!$64:$64</definedName>
    <definedName name="QB_DATA_1" localSheetId="3" hidden="1">RUT!#REF!</definedName>
    <definedName name="QB_DATA_1" localSheetId="6" hidden="1">Sewer!$33:$33,Sewer!$35:$35,Sewer!$36:$36,Sewer!$37:$37,Sewer!$39:$39,Sewer!#REF!</definedName>
    <definedName name="QB_DATA_1" localSheetId="5" hidden="1">Water!$34:$34,Water!$35:$35,Water!$36:$36,Water!$38:$38,Water!$39:$39,Water!$40:$40,Water!$42:$42,Water!$43:$43,Water!$44:$44,Water!$45:$45,Water!$47:$47,Water!$48:$48,Water!$49:$49,Water!$51:$51,Water!#REF!</definedName>
    <definedName name="QB_DATA_2" localSheetId="1" hidden="1">General!$65:$65,General!$66:$66,General!$67:$67,General!$68:$68,General!$69:$69,General!$71:$71,General!$74:$74,General!$78:$78,General!$79:$79,General!$80:$80,General!$81:$81,General!$82:$82,General!$84:$84,General!$85:$85,General!$88:$88,General!$90:$90</definedName>
    <definedName name="QB_DATA_3" localSheetId="1" hidden="1">General!$91:$91,General!$92:$92,General!$93:$93,General!$95:$95,General!$97:$97,General!$98:$98,General!$101:$101,General!$102:$102,General!$103:$103,General!$104:$104,General!$105:$105,General!#REF!,General!#REF!,General!$107:$107,General!$108:$108,General!$110:$110</definedName>
    <definedName name="QB_DATA_4" localSheetId="1" hidden="1">General!$111:$111,General!$112:$112,General!$113:$113,General!$115:$115,General!$117:$117,General!$118:$118,General!$119:$119,General!$120:$120,General!$121:$121,General!$122:$122,General!$124:$124,General!$125:$125,General!$129:$129,General!$130:$130,General!$131:$131,General!$132:$132</definedName>
    <definedName name="QB_DATA_5" localSheetId="1" hidden="1">General!$133:$133,General!$134:$134,General!#REF!</definedName>
    <definedName name="QB_DATE_1" localSheetId="4" hidden="1">'Employee Benefits'!$N$2</definedName>
    <definedName name="QB_DATE_1" localSheetId="1" hidden="1">General!$N$2</definedName>
    <definedName name="QB_DATE_1" localSheetId="3" hidden="1">RUT!$N$2</definedName>
    <definedName name="QB_DATE_1" localSheetId="6" hidden="1">Sewer!$N$2</definedName>
    <definedName name="QB_DATE_1" localSheetId="5" hidden="1">Water!$N$2</definedName>
    <definedName name="QB_FORMULA_0" localSheetId="4" hidden="1">'Employee Benefits'!$N$9,'Employee Benefits'!#REF!,'Employee Benefits'!$J$10,'Employee Benefits'!$K$10,'Employee Benefits'!$L$10,'Employee Benefits'!$M$10,'Employee Benefits'!$N$10,'Employee Benefits'!#REF!,'Employee Benefits'!$J$11,'Employee Benefits'!$K$11,'Employee Benefits'!$L$11,'Employee Benefits'!$M$11,'Employee Benefits'!$N$11,'Employee Benefits'!#REF!,'Employee Benefits'!$J$12,'Employee Benefits'!$K$12</definedName>
    <definedName name="QB_FORMULA_0" localSheetId="1" hidden="1">General!$N$9,General!#REF!,General!$J$10,General!$K$10,General!$L$10,General!$M$10,General!$N$10,General!#REF!,General!$J$11,General!$K$11,General!$L$11,General!$M$11,General!$N$11,General!$N$12,General!$N$14,General!#REF!</definedName>
    <definedName name="QB_FORMULA_0" localSheetId="3" hidden="1">RUT!$N$9,RUT!#REF!,RUT!$J$10,RUT!$K$10,RUT!$L$10,RUT!$M$10,RUT!$N$10,RUT!#REF!,RUT!$J$11,RUT!$K$11,RUT!$L$11,RUT!$M$11,RUT!$N$11,RUT!#REF!,RUT!$J$12,RUT!$K$12</definedName>
    <definedName name="QB_FORMULA_0" localSheetId="6" hidden="1">Sewer!$N$9,Sewer!#REF!,Sewer!$J$10,Sewer!$K$10,Sewer!$L$10,Sewer!$M$10,Sewer!$N$10,Sewer!#REF!,Sewer!$J$11,Sewer!$K$11,Sewer!$L$11,Sewer!$M$11,Sewer!$N$11,Sewer!$N$12,Sewer!$N$14,Sewer!#REF!</definedName>
    <definedName name="QB_FORMULA_0" localSheetId="5" hidden="1">Water!$N$9,Water!$N$10,Water!$N$11,Water!#REF!,Water!$J$12,Water!$K$12,Water!$L$12,Water!$M$12,Water!$N$12,Water!$N$13,Water!#REF!,Water!$J$14,Water!$K$14,Water!$L$14,Water!$M$14,Water!$N$14</definedName>
    <definedName name="QB_FORMULA_1" localSheetId="4" hidden="1">'Employee Benefits'!$L$12,'Employee Benefits'!$M$12,'Employee Benefits'!$N$12,'Employee Benefits'!#REF!,'Employee Benefits'!$J$13,'Employee Benefits'!$K$13,'Employee Benefits'!$L$13,'Employee Benefits'!$M$13,'Employee Benefits'!$N$13,'Employee Benefits'!$N$19,'Employee Benefits'!$N$20,'Employee Benefits'!$N$21,'Employee Benefits'!#REF!,'Employee Benefits'!$J$22,'Employee Benefits'!$K$22,'Employee Benefits'!$L$22</definedName>
    <definedName name="QB_FORMULA_1" localSheetId="1" hidden="1">General!$J$15,General!$K$15,General!$L$15,General!$M$15,General!$N$15,General!$N$16,General!$N$18,General!$N$19,General!$N$20,General!$N$21,General!#REF!,General!$J$22,General!$K$22,General!$L$22,General!$M$22,General!$N$22</definedName>
    <definedName name="QB_FORMULA_1" localSheetId="3" hidden="1">RUT!$L$12,RUT!$M$12,RUT!$N$12,RUT!#REF!,RUT!$J$13,RUT!$K$13,RUT!$L$13,RUT!$M$13,RUT!$N$13,RUT!$N$18,RUT!$N$19,RUT!$N$20,RUT!$N$21,RUT!$N$22,RUT!$N$23,RUT!$N$24</definedName>
    <definedName name="QB_FORMULA_1" localSheetId="6" hidden="1">Sewer!$J$15,Sewer!$K$15,Sewer!$L$15,Sewer!$M$15,Sewer!$N$15,Sewer!#REF!,Sewer!$J$16,Sewer!$K$16,Sewer!$L$16,Sewer!$M$16,Sewer!$N$16,Sewer!#REF!,Sewer!$J$17,Sewer!$K$17,Sewer!$L$17,Sewer!$M$17</definedName>
    <definedName name="QB_FORMULA_1" localSheetId="5" hidden="1">Water!$N$15,Water!$N$17,Water!$N$18,Water!#REF!,Water!$J$19,Water!$K$19,Water!$L$19,Water!$M$19,Water!$N$19,Water!$N$21,Water!#REF!,Water!$J$22,Water!$K$22,Water!$L$22,Water!$M$22,Water!$N$22</definedName>
    <definedName name="QB_FORMULA_10" localSheetId="4" hidden="1">'Employee Benefits'!#REF!,'Employee Benefits'!$J$73,'Employee Benefits'!$K$73,'Employee Benefits'!$L$73,'Employee Benefits'!$M$73,'Employee Benefits'!$N$73,'Employee Benefits'!#REF!,'Employee Benefits'!#REF!,'Employee Benefits'!#REF!,'Employee Benefits'!#REF!,'Employee Benefits'!#REF!,'Employee Benefits'!#REF!,'Employee Benefits'!#REF!,'Employee Benefits'!#REF!,'Employee Benefits'!#REF!,'Employee Benefits'!#REF!</definedName>
    <definedName name="QB_FORMULA_10" localSheetId="1" hidden="1">General!$N$97,General!$N$98,General!#REF!,General!$J$99,General!$K$99,General!$L$99,General!$M$99,General!$N$99,General!$N$101,General!$N$102,General!$N$103,General!$N$104,General!$N$105,General!#REF!,General!#REF!,General!$N$107</definedName>
    <definedName name="QB_FORMULA_11" localSheetId="4" hidden="1">'Employee Benefits'!#REF!,'Employee Benefits'!#REF!,'Employee Benefits'!#REF!,'Employee Benefits'!#REF!,'Employee Benefits'!#REF!,'Employee Benefits'!#REF!,'Employee Benefits'!#REF!,'Employee Benefits'!#REF!,'Employee Benefits'!#REF!</definedName>
    <definedName name="QB_FORMULA_11" localSheetId="1" hidden="1">General!$N$108,General!#REF!,General!$J$109,General!$K$109,General!$L$109,General!$M$109,General!$N$109,General!$N$110,General!$N$111,General!$N$112,General!$N$113,General!#REF!,General!$J$114,General!$K$114,General!$L$114,General!$M$114</definedName>
    <definedName name="QB_FORMULA_12" localSheetId="1" hidden="1">General!$N$114,General!$N$115,General!$N$117,General!$N$118,General!$N$119,General!$N$120,General!$N$121,General!$N$122,General!$N$124,General!$N$125,General!#REF!,General!$J$126,General!$K$126,General!$L$126,General!$M$126,General!$N$126</definedName>
    <definedName name="QB_FORMULA_13" localSheetId="1" hidden="1">General!#REF!,General!$J$127,General!$K$127,General!$L$127,General!$M$127,General!$N$127,General!$N$129,General!$N$130,General!$N$131,General!$N$132,General!$N$133,General!$N$134,General!#REF!,General!$J$135,General!$K$135,General!$L$135</definedName>
    <definedName name="QB_FORMULA_14" localSheetId="1" hidden="1">General!$M$135,General!$N$135,General!#REF!,General!$J$136,General!$K$136,General!$L$136,General!$M$136,General!$N$136,General!#REF!,General!$J$137,General!$K$137,General!$L$137,General!$M$137,General!$N$137,General!#REF!,General!$J$138</definedName>
    <definedName name="QB_FORMULA_15" localSheetId="1" hidden="1">General!$K$138,General!$L$138,General!$M$138,General!$N$138,General!#REF!,General!$J$139,General!$K$139,General!$L$139,General!$M$139,General!$N$139,General!#REF!,General!#REF!,General!#REF!,General!#REF!,General!#REF!,General!#REF!</definedName>
    <definedName name="QB_FORMULA_16" localSheetId="1" hidden="1">General!#REF!,General!#REF!,General!#REF!,General!#REF!,General!#REF!,General!#REF!,General!#REF!,General!#REF!,General!#REF!,General!#REF!,General!#REF!,General!#REF!,General!#REF!</definedName>
    <definedName name="QB_FORMULA_2" localSheetId="4" hidden="1">'Employee Benefits'!$M$22,'Employee Benefits'!$N$22,'Employee Benefits'!#REF!,'Employee Benefits'!$J$23,'Employee Benefits'!$K$23,'Employee Benefits'!$L$23,'Employee Benefits'!$M$23,'Employee Benefits'!$N$23,'Employee Benefits'!$N$26,'Employee Benefits'!$N$27,'Employee Benefits'!$N$28,'Employee Benefits'!#REF!,'Employee Benefits'!$J$29,'Employee Benefits'!$K$29,'Employee Benefits'!$L$29,'Employee Benefits'!$M$29</definedName>
    <definedName name="QB_FORMULA_2" localSheetId="1" hidden="1">General!#REF!,General!$J$23,General!$K$23,General!$L$23,General!$M$23,General!$N$23,General!#REF!,General!$J$24,General!$K$24,General!$L$24,General!$M$24,General!$N$24,General!$N$29,General!$N$30,General!$N$31,General!$N$32</definedName>
    <definedName name="QB_FORMULA_2" localSheetId="3" hidden="1">RUT!$N$26,RUT!$N$27,RUT!#REF!,RUT!$J$28,RUT!$K$28,RUT!$L$28,RUT!$M$28,RUT!$N$28,RUT!$N$29,RUT!$N$30,RUT!#REF!,RUT!$J$31,RUT!$K$31,RUT!$L$31,RUT!$M$31,RUT!$N$31</definedName>
    <definedName name="QB_FORMULA_2" localSheetId="6" hidden="1">Sewer!$N$17,Sewer!#REF!,Sewer!#REF!,Sewer!#REF!,Sewer!#REF!,Sewer!#REF!,Sewer!#REF!,Sewer!#REF!,Sewer!#REF!,Sewer!#REF!,Sewer!#REF!,Sewer!#REF!,Sewer!#REF!,Sewer!#REF!,Sewer!#REF!,Sewer!#REF!</definedName>
    <definedName name="QB_FORMULA_2" localSheetId="5" hidden="1">Water!#REF!,Water!$J$23,Water!$K$23,Water!$L$23,Water!$M$23,Water!$N$23,Water!#REF!,Water!$J$24,Water!$K$24,Water!$L$24,Water!$M$24,Water!$N$24,Water!#REF!,Water!#REF!,Water!#REF!,Water!#REF!</definedName>
    <definedName name="QB_FORMULA_3" localSheetId="4" hidden="1">'Employee Benefits'!$N$29,'Employee Benefits'!#REF!,'Employee Benefits'!$J$30,'Employee Benefits'!$K$30,'Employee Benefits'!$L$30,'Employee Benefits'!$M$30,'Employee Benefits'!$N$30,'Employee Benefits'!#REF!,'Employee Benefits'!$J$31,'Employee Benefits'!$K$31,'Employee Benefits'!$L$31,'Employee Benefits'!$M$31,'Employee Benefits'!$N$31,'Employee Benefits'!#REF!,'Employee Benefits'!#REF!,'Employee Benefits'!#REF!</definedName>
    <definedName name="QB_FORMULA_3" localSheetId="1" hidden="1">General!$N$33,General!$N$34,General!$N$35,General!$N$36,General!$N$37,General!$N$38,General!#REF!,General!$J$39,General!$K$39,General!$L$39,General!$M$39,General!$N$39,General!#REF!,General!$J$40,General!$K$40,General!$L$40</definedName>
    <definedName name="QB_FORMULA_3" localSheetId="3" hidden="1">RUT!$N$32,RUT!$N$34,RUT!#REF!,RUT!$J$35,RUT!$K$35,RUT!$L$35,RUT!$M$35,RUT!$N$35,RUT!#REF!,RUT!$J$36,RUT!$K$36,RUT!$L$36,RUT!$M$36,RUT!$N$36,RUT!#REF!,RUT!#REF!</definedName>
    <definedName name="QB_FORMULA_3" localSheetId="6" hidden="1">Sewer!#REF!,Sewer!#REF!,Sewer!#REF!,Sewer!#REF!,Sewer!#REF!,Sewer!#REF!,Sewer!#REF!,Sewer!#REF!,Sewer!#REF!,Sewer!#REF!,Sewer!#REF!,Sewer!$N$21,Sewer!$N$22,Sewer!$N$23,Sewer!$N$24,Sewer!$N$25</definedName>
    <definedName name="QB_FORMULA_3" localSheetId="5" hidden="1">Water!#REF!,Water!#REF!,Water!#REF!,Water!#REF!,Water!#REF!,Water!#REF!,Water!#REF!,Water!#REF!,Water!#REF!,Water!#REF!,Water!#REF!,Water!#REF!,Water!#REF!,Water!#REF!,Water!#REF!,Water!#REF!</definedName>
    <definedName name="QB_FORMULA_4" localSheetId="4" hidden="1">'Employee Benefits'!#REF!,'Employee Benefits'!#REF!,'Employee Benefits'!#REF!,'Employee Benefits'!#REF!,'Employee Benefits'!#REF!,'Employee Benefits'!#REF!,'Employee Benefits'!#REF!,'Employee Benefits'!#REF!,'Employee Benefits'!#REF!,'Employee Benefits'!#REF!,'Employee Benefits'!#REF!,'Employee Benefits'!#REF!,'Employee Benefits'!$N$35,'Employee Benefits'!$N$36,'Employee Benefits'!$N$37,'Employee Benefits'!#REF!</definedName>
    <definedName name="QB_FORMULA_4" localSheetId="1" hidden="1">General!$M$40,General!$N$40,General!$N$42,General!#REF!,General!$J$43,General!$K$43,General!$L$43,General!$M$43,General!$N$43,General!$N$46,General!$N$47,General!$N$48,General!$N$49,General!$N$50,General!$N$51,General!$N$53</definedName>
    <definedName name="QB_FORMULA_4" localSheetId="3" hidden="1">RUT!#REF!,RUT!#REF!,RUT!#REF!,RUT!#REF!,RUT!#REF!,RUT!#REF!,RUT!#REF!,RUT!#REF!,RUT!#REF!,RUT!#REF!,RUT!#REF!,RUT!#REF!,RUT!#REF!,RUT!#REF!,RUT!#REF!,RUT!#REF!</definedName>
    <definedName name="QB_FORMULA_4" localSheetId="6" hidden="1">Sewer!$N$26,Sewer!$N$27,Sewer!$N$28,Sewer!$N$29,Sewer!$N$31,Sewer!$N$32,Sewer!$N$33,Sewer!#REF!,Sewer!$J$34,Sewer!$K$34,Sewer!$L$34,Sewer!$M$34,Sewer!$N$34,Sewer!$N$35,Sewer!$N$36,Sewer!$N$37</definedName>
    <definedName name="QB_FORMULA_4" localSheetId="5" hidden="1">Water!#REF!,Water!#REF!,Water!#REF!,Water!#REF!,Water!#REF!,Water!#REF!,Water!$N$28,Water!$N$29,Water!$N$30,Water!$N$31,Water!$N$32,Water!$N$33,Water!$N$34,Water!$N$35,Water!$N$36,Water!$N$38</definedName>
    <definedName name="QB_FORMULA_5" localSheetId="4" hidden="1">'Employee Benefits'!$J$38,'Employee Benefits'!$K$38,'Employee Benefits'!$L$38,'Employee Benefits'!$M$38,'Employee Benefits'!$N$38,'Employee Benefits'!#REF!,'Employee Benefits'!$J$39,'Employee Benefits'!$K$39,'Employee Benefits'!$L$39,'Employee Benefits'!$M$39,'Employee Benefits'!$N$39,'Employee Benefits'!#REF!,'Employee Benefits'!$J$40,'Employee Benefits'!$K$40,'Employee Benefits'!$L$40,'Employee Benefits'!$M$40</definedName>
    <definedName name="QB_FORMULA_5" localSheetId="1" hidden="1">General!#REF!,General!$J$54,General!$K$54,General!$L$54,General!$M$54,General!$N$54,General!$N$55,General!#REF!,General!$J$56,General!$K$56,General!$L$56,General!$M$56,General!$N$56,General!$N$58,General!$N$59,General!$N$60</definedName>
    <definedName name="QB_FORMULA_5" localSheetId="3" hidden="1">RUT!#REF!,RUT!#REF!,RUT!#REF!,RUT!$J$37,RUT!$K$37,RUT!$L$37,RUT!$M$37,RUT!$N$37,RUT!#REF!,RUT!$J$38,RUT!$K$38,RUT!$L$38,RUT!$M$38,RUT!$N$38,RUT!#REF!,RUT!$J$39</definedName>
    <definedName name="QB_FORMULA_5" localSheetId="6" hidden="1">Sewer!$N$39,Sewer!#REF!,Sewer!$J$40,Sewer!$K$40,Sewer!$L$40,Sewer!$M$40,Sewer!$N$40,Sewer!#REF!,Sewer!$J$41,Sewer!$K$41,Sewer!$L$41,Sewer!$M$41,Sewer!$N$41,Sewer!#REF!,Sewer!$J$42,Sewer!$K$42</definedName>
    <definedName name="QB_FORMULA_5" localSheetId="5" hidden="1">Water!$N$39,Water!$N$40,Water!#REF!,Water!$J$41,Water!$K$41,Water!$L$41,Water!$M$41,Water!$N$41,Water!$N$42,Water!$N$43,Water!$N$44,Water!$N$45,Water!$N$47,Water!$N$48,Water!$N$49,Water!#REF!</definedName>
    <definedName name="QB_FORMULA_6" localSheetId="4" hidden="1">'Employee Benefits'!$N$40,'Employee Benefits'!$N$44,'Employee Benefits'!$N$45,'Employee Benefits'!$N$46,'Employee Benefits'!#REF!,'Employee Benefits'!$J$47,'Employee Benefits'!$K$47,'Employee Benefits'!$L$47,'Employee Benefits'!$M$47,'Employee Benefits'!$N$47,'Employee Benefits'!#REF!,'Employee Benefits'!$J$48,'Employee Benefits'!$K$48,'Employee Benefits'!$L$48,'Employee Benefits'!$M$48,'Employee Benefits'!$N$48</definedName>
    <definedName name="QB_FORMULA_6" localSheetId="1" hidden="1">General!#REF!,General!$J$61,General!$K$61,General!$L$61,General!$M$61,General!$N$61,General!$N$63,General!$N$64,General!$N$65,General!$N$66,General!$N$67,General!$N$68,General!$N$69,General!#REF!,General!$J$70,General!$K$70</definedName>
    <definedName name="QB_FORMULA_6" localSheetId="3" hidden="1">RUT!$K$39,RUT!$L$39,RUT!$M$39,RUT!$N$39,RUT!#REF!,RUT!#REF!,RUT!#REF!,RUT!#REF!,RUT!#REF!,RUT!#REF!,RUT!#REF!,RUT!#REF!,RUT!#REF!,RUT!#REF!,RUT!#REF!,RUT!#REF!</definedName>
    <definedName name="QB_FORMULA_6" localSheetId="6" hidden="1">Sewer!$L$42,Sewer!$M$42,Sewer!$N$42,Sewer!#REF!,Sewer!$J$43,Sewer!$K$43,Sewer!$L$43,Sewer!$M$43,Sewer!$N$43,Sewer!#REF!,Sewer!$J$44,Sewer!$K$44,Sewer!$L$44,Sewer!$M$44,Sewer!$N$44,Sewer!#REF!</definedName>
    <definedName name="QB_FORMULA_6" localSheetId="5" hidden="1">Water!$J$50,Water!$K$50,Water!$L$50,Water!$M$50,Water!$N$50,Water!$N$51,Water!#REF!,Water!$J$52,Water!$K$52,Water!$L$52,Water!$M$52,Water!$N$52,Water!#REF!,Water!$J$53,Water!$K$53,Water!$L$53</definedName>
    <definedName name="QB_FORMULA_7" localSheetId="4" hidden="1">'Employee Benefits'!$N$51,'Employee Benefits'!$N$52,'Employee Benefits'!$N$53,'Employee Benefits'!#REF!,'Employee Benefits'!$J$54,'Employee Benefits'!$K$54,'Employee Benefits'!$L$54,'Employee Benefits'!$M$54,'Employee Benefits'!$N$54,'Employee Benefits'!#REF!,'Employee Benefits'!$J$55,'Employee Benefits'!$K$55,'Employee Benefits'!$L$55,'Employee Benefits'!$M$55,'Employee Benefits'!$N$55,'Employee Benefits'!$N$65</definedName>
    <definedName name="QB_FORMULA_7" localSheetId="1" hidden="1">General!$L$70,General!$M$70,General!$N$70,General!$N$71,General!#REF!,General!$J$72,General!$K$72,General!$L$72,General!$M$72,General!$N$72,General!$N$74,General!#REF!,General!$J$75,General!$K$75,General!$L$75,General!$M$75</definedName>
    <definedName name="QB_FORMULA_7" localSheetId="3" hidden="1">RUT!#REF!,RUT!#REF!,RUT!#REF!,RUT!#REF!,RUT!#REF!,RUT!#REF!,RUT!#REF!</definedName>
    <definedName name="QB_FORMULA_7" localSheetId="6" hidden="1">Sewer!#REF!,Sewer!#REF!,Sewer!#REF!,Sewer!#REF!,Sewer!#REF!,Sewer!#REF!,Sewer!#REF!,Sewer!#REF!,Sewer!#REF!,Sewer!#REF!,Sewer!#REF!,Sewer!#REF!,Sewer!#REF!,Sewer!#REF!,Sewer!#REF!,Sewer!#REF!</definedName>
    <definedName name="QB_FORMULA_7" localSheetId="5" hidden="1">Water!$M$53,Water!$N$53,Water!#REF!,Water!$J$54,Water!$K$54,Water!$L$54,Water!$M$54,Water!$N$54,Water!#REF!,Water!$J$55,Water!$K$55,Water!$L$55,Water!$M$55,Water!$N$55,Water!#REF!,Water!#REF!</definedName>
    <definedName name="QB_FORMULA_8" localSheetId="4" hidden="1">'Employee Benefits'!$N$66,'Employee Benefits'!$N$67,'Employee Benefits'!#REF!,'Employee Benefits'!$J$68,'Employee Benefits'!$K$68,'Employee Benefits'!$L$68,'Employee Benefits'!$M$68,'Employee Benefits'!$N$68,'Employee Benefits'!#REF!,'Employee Benefits'!$J$69,'Employee Benefits'!$K$69,'Employee Benefits'!$L$69,'Employee Benefits'!$M$69,'Employee Benefits'!$N$69,'Employee Benefits'!#REF!,'Employee Benefits'!$J$70</definedName>
    <definedName name="QB_FORMULA_8" localSheetId="1" hidden="1">General!$N$75,General!$N$78,General!$N$79,General!$N$80,General!$N$81,General!$N$82,General!$N$84,General!$N$85,General!#REF!,General!$J$86,General!$K$86,General!$L$86,General!$M$86,General!$N$86,General!$N$88,General!#REF!</definedName>
    <definedName name="QB_FORMULA_8" localSheetId="6" hidden="1">Sewer!#REF!,Sewer!#REF!</definedName>
    <definedName name="QB_FORMULA_8" localSheetId="5" hidden="1">Water!#REF!,Water!#REF!,Water!#REF!,Water!#REF!,Water!#REF!,Water!#REF!,Water!#REF!,Water!#REF!,Water!#REF!,Water!#REF!,Water!#REF!,Water!#REF!,Water!#REF!,Water!#REF!,Water!#REF!,Water!#REF!</definedName>
    <definedName name="QB_FORMULA_9" localSheetId="4" hidden="1">'Employee Benefits'!$K$70,'Employee Benefits'!$L$70,'Employee Benefits'!$M$70,'Employee Benefits'!$N$70,'Employee Benefits'!#REF!,'Employee Benefits'!$J$71,'Employee Benefits'!$K$71,'Employee Benefits'!$L$71,'Employee Benefits'!$M$71,'Employee Benefits'!$N$71,'Employee Benefits'!#REF!,'Employee Benefits'!$J$72,'Employee Benefits'!$K$72,'Employee Benefits'!$L$72,'Employee Benefits'!$M$72,'Employee Benefits'!$N$72</definedName>
    <definedName name="QB_FORMULA_9" localSheetId="1" hidden="1">General!$J$89,General!$K$89,General!$L$89,General!$M$89,General!$N$89,General!$N$90,General!$N$91,General!$N$92,General!$N$93,General!$N$95,General!#REF!,General!$J$96,General!$K$96,General!$L$96,General!$M$96,General!$N$96</definedName>
    <definedName name="QB_FORMULA_9" localSheetId="5" hidden="1">Water!#REF!</definedName>
    <definedName name="QB_ROW_108070" localSheetId="4" hidden="1">'Employee Benefits'!$H$50</definedName>
    <definedName name="QB_ROW_108070" localSheetId="1" hidden="1">General!$H$106</definedName>
    <definedName name="QB_ROW_108070" localSheetId="3" hidden="1">RUT!#REF!</definedName>
    <definedName name="QB_ROW_108070" localSheetId="6" hidden="1">Sewer!#REF!</definedName>
    <definedName name="QB_ROW_108070" localSheetId="5" hidden="1">Water!#REF!</definedName>
    <definedName name="QB_ROW_108280" localSheetId="1" hidden="1">General!$I$108</definedName>
    <definedName name="QB_ROW_108370" localSheetId="4" hidden="1">'Employee Benefits'!$H$54</definedName>
    <definedName name="QB_ROW_108370" localSheetId="1" hidden="1">General!$H$109</definedName>
    <definedName name="QB_ROW_108370" localSheetId="3" hidden="1">RUT!#REF!</definedName>
    <definedName name="QB_ROW_108370" localSheetId="6" hidden="1">Sewer!#REF!</definedName>
    <definedName name="QB_ROW_108370" localSheetId="5" hidden="1">Water!#REF!</definedName>
    <definedName name="QB_ROW_111280" localSheetId="4" hidden="1">'Employee Benefits'!$I$51</definedName>
    <definedName name="QB_ROW_15230" localSheetId="4" hidden="1">'Employee Benefits'!#REF!</definedName>
    <definedName name="QB_ROW_15230" localSheetId="1" hidden="1">General!#REF!</definedName>
    <definedName name="QB_ROW_15230" localSheetId="3" hidden="1">RUT!#REF!</definedName>
    <definedName name="QB_ROW_15230" localSheetId="6" hidden="1">Sewer!#REF!</definedName>
    <definedName name="QB_ROW_15230" localSheetId="5" hidden="1">Water!#REF!</definedName>
    <definedName name="QB_ROW_16050" localSheetId="1" hidden="1">General!$F$27</definedName>
    <definedName name="QB_ROW_16350" localSheetId="1" hidden="1">General!$F$40</definedName>
    <definedName name="QB_ROW_18301" localSheetId="4" hidden="1">'Employee Benefits'!#REF!</definedName>
    <definedName name="QB_ROW_18301" localSheetId="1" hidden="1">General!#REF!</definedName>
    <definedName name="QB_ROW_18301" localSheetId="3" hidden="1">RUT!#REF!</definedName>
    <definedName name="QB_ROW_18301" localSheetId="6" hidden="1">Sewer!#REF!</definedName>
    <definedName name="QB_ROW_18301" localSheetId="5" hidden="1">Water!#REF!</definedName>
    <definedName name="QB_ROW_188070" localSheetId="1" hidden="1">General!$H$83</definedName>
    <definedName name="QB_ROW_188370" localSheetId="1" hidden="1">General!$H$86</definedName>
    <definedName name="QB_ROW_19011" localSheetId="4" hidden="1">'Employee Benefits'!$B$5</definedName>
    <definedName name="QB_ROW_19011" localSheetId="1" hidden="1">General!$B$5</definedName>
    <definedName name="QB_ROW_19011" localSheetId="3" hidden="1">RUT!$B$5</definedName>
    <definedName name="QB_ROW_19011" localSheetId="6" hidden="1">Sewer!$B$5</definedName>
    <definedName name="QB_ROW_19011" localSheetId="5" hidden="1">Water!$B$5</definedName>
    <definedName name="QB_ROW_191280" localSheetId="1" hidden="1">General!$I$84</definedName>
    <definedName name="QB_ROW_19311" localSheetId="4" hidden="1">'Employee Benefits'!$B$73</definedName>
    <definedName name="QB_ROW_19311" localSheetId="1" hidden="1">General!$B$139</definedName>
    <definedName name="QB_ROW_19311" localSheetId="3" hidden="1">RUT!$B$39</definedName>
    <definedName name="QB_ROW_19311" localSheetId="6" hidden="1">Sewer!$B$44</definedName>
    <definedName name="QB_ROW_19311" localSheetId="5" hidden="1">Water!$B$55</definedName>
    <definedName name="QB_ROW_20031" localSheetId="4" hidden="1">'Employee Benefits'!$D$6</definedName>
    <definedName name="QB_ROW_20031" localSheetId="1" hidden="1">General!$D$6</definedName>
    <definedName name="QB_ROW_20031" localSheetId="3" hidden="1">RUT!$D$6</definedName>
    <definedName name="QB_ROW_20031" localSheetId="6" hidden="1">Sewer!$D$6</definedName>
    <definedName name="QB_ROW_20031" localSheetId="5" hidden="1">Water!$D$6</definedName>
    <definedName name="QB_ROW_203070" localSheetId="4" hidden="1">'Employee Benefits'!$H$43</definedName>
    <definedName name="QB_ROW_203070" localSheetId="1" hidden="1">General!$H$87</definedName>
    <definedName name="QB_ROW_20331" localSheetId="4" hidden="1">'Employee Benefits'!$D$12</definedName>
    <definedName name="QB_ROW_20331" localSheetId="1" hidden="1">General!$D$23</definedName>
    <definedName name="QB_ROW_20331" localSheetId="3" hidden="1">RUT!$D$12</definedName>
    <definedName name="QB_ROW_20331" localSheetId="6" hidden="1">Sewer!$D$16</definedName>
    <definedName name="QB_ROW_20331" localSheetId="5" hidden="1">Water!$D$23</definedName>
    <definedName name="QB_ROW_203370" localSheetId="4" hidden="1">'Employee Benefits'!$H$47</definedName>
    <definedName name="QB_ROW_203370" localSheetId="1" hidden="1">General!$H$89</definedName>
    <definedName name="QB_ROW_206280" localSheetId="4" hidden="1">'Employee Benefits'!$I$44</definedName>
    <definedName name="QB_ROW_21031" localSheetId="4" hidden="1">'Employee Benefits'!$D$14</definedName>
    <definedName name="QB_ROW_21031" localSheetId="1" hidden="1">General!$D$25</definedName>
    <definedName name="QB_ROW_21031" localSheetId="3" hidden="1">RUT!$D$14</definedName>
    <definedName name="QB_ROW_21031" localSheetId="6" hidden="1">Sewer!$D$18</definedName>
    <definedName name="QB_ROW_21031" localSheetId="5" hidden="1">Water!$D$25</definedName>
    <definedName name="QB_ROW_21331" localSheetId="4" hidden="1">'Employee Benefits'!$D$72</definedName>
    <definedName name="QB_ROW_21331" localSheetId="1" hidden="1">General!$D$138</definedName>
    <definedName name="QB_ROW_21331" localSheetId="3" hidden="1">RUT!$D$38</definedName>
    <definedName name="QB_ROW_21331" localSheetId="6" hidden="1">Sewer!$D$43</definedName>
    <definedName name="QB_ROW_21331" localSheetId="5" hidden="1">Water!$D$54</definedName>
    <definedName name="QB_ROW_22011" localSheetId="4" hidden="1">'Employee Benefits'!#REF!</definedName>
    <definedName name="QB_ROW_22011" localSheetId="1" hidden="1">General!#REF!</definedName>
    <definedName name="QB_ROW_22011" localSheetId="3" hidden="1">RUT!#REF!</definedName>
    <definedName name="QB_ROW_22011" localSheetId="6" hidden="1">Sewer!#REF!</definedName>
    <definedName name="QB_ROW_22011" localSheetId="5" hidden="1">Water!#REF!</definedName>
    <definedName name="QB_ROW_22060" localSheetId="1" hidden="1">General!$G$28</definedName>
    <definedName name="QB_ROW_22270" localSheetId="1" hidden="1">General!$H$38</definedName>
    <definedName name="QB_ROW_22311" localSheetId="4" hidden="1">'Employee Benefits'!#REF!</definedName>
    <definedName name="QB_ROW_22311" localSheetId="1" hidden="1">General!#REF!</definedName>
    <definedName name="QB_ROW_22311" localSheetId="3" hidden="1">RUT!#REF!</definedName>
    <definedName name="QB_ROW_22311" localSheetId="6" hidden="1">Sewer!#REF!</definedName>
    <definedName name="QB_ROW_22311" localSheetId="5" hidden="1">Water!#REF!</definedName>
    <definedName name="QB_ROW_22360" localSheetId="1" hidden="1">General!$G$39</definedName>
    <definedName name="QB_ROW_24021" localSheetId="4" hidden="1">'Employee Benefits'!#REF!</definedName>
    <definedName name="QB_ROW_24021" localSheetId="1" hidden="1">General!#REF!</definedName>
    <definedName name="QB_ROW_24021" localSheetId="3" hidden="1">RUT!#REF!</definedName>
    <definedName name="QB_ROW_24021" localSheetId="6" hidden="1">Sewer!#REF!</definedName>
    <definedName name="QB_ROW_24021" localSheetId="5" hidden="1">Water!#REF!</definedName>
    <definedName name="QB_ROW_24321" localSheetId="4" hidden="1">'Employee Benefits'!#REF!</definedName>
    <definedName name="QB_ROW_24321" localSheetId="1" hidden="1">General!#REF!</definedName>
    <definedName name="QB_ROW_24321" localSheetId="3" hidden="1">RUT!#REF!</definedName>
    <definedName name="QB_ROW_24321" localSheetId="6" hidden="1">Sewer!#REF!</definedName>
    <definedName name="QB_ROW_24321" localSheetId="5" hidden="1">Water!#REF!</definedName>
    <definedName name="QB_ROW_27050" localSheetId="4" hidden="1">'Employee Benefits'!$F$16</definedName>
    <definedName name="QB_ROW_27050" localSheetId="1" hidden="1">General!$F$41</definedName>
    <definedName name="QB_ROW_27050" localSheetId="3" hidden="1">RUT!$F$16</definedName>
    <definedName name="QB_ROW_27350" localSheetId="4" hidden="1">'Employee Benefits'!$F$31</definedName>
    <definedName name="QB_ROW_27350" localSheetId="1" hidden="1">General!$F$43</definedName>
    <definedName name="QB_ROW_27350" localSheetId="3" hidden="1">RUT!$F$36</definedName>
    <definedName name="QB_ROW_28060" localSheetId="4" hidden="1">'Employee Benefits'!$G$17</definedName>
    <definedName name="QB_ROW_28060" localSheetId="3" hidden="1">RUT!$G$17</definedName>
    <definedName name="QB_ROW_28360" localSheetId="4" hidden="1">'Employee Benefits'!$G$23</definedName>
    <definedName name="QB_ROW_28360" localSheetId="3" hidden="1">RUT!$G$31</definedName>
    <definedName name="QB_ROW_293360" localSheetId="4" hidden="1">'Employee Benefits'!$G$9</definedName>
    <definedName name="QB_ROW_293360" localSheetId="1" hidden="1">General!$G$9</definedName>
    <definedName name="QB_ROW_30260" localSheetId="3" hidden="1">RUT!$G$32</definedName>
    <definedName name="QB_ROW_304050" localSheetId="4" hidden="1">'Employee Benefits'!$F$8</definedName>
    <definedName name="QB_ROW_304050" localSheetId="1" hidden="1">General!$F$8</definedName>
    <definedName name="QB_ROW_304350" localSheetId="4" hidden="1">'Employee Benefits'!$F$10</definedName>
    <definedName name="QB_ROW_304350" localSheetId="1" hidden="1">General!$F$10</definedName>
    <definedName name="QB_ROW_305240" localSheetId="1" hidden="1">General!$E$12</definedName>
    <definedName name="QB_ROW_32060" localSheetId="4" hidden="1">'Employee Benefits'!$G$24</definedName>
    <definedName name="QB_ROW_32060" localSheetId="3" hidden="1">RUT!$G$33</definedName>
    <definedName name="QB_ROW_32360" localSheetId="4" hidden="1">'Employee Benefits'!$G$30</definedName>
    <definedName name="QB_ROW_32360" localSheetId="3" hidden="1">RUT!$G$35</definedName>
    <definedName name="QB_ROW_324040" localSheetId="4" hidden="1">'Employee Benefits'!$E$7</definedName>
    <definedName name="QB_ROW_324040" localSheetId="1" hidden="1">General!$E$7</definedName>
    <definedName name="QB_ROW_324340" localSheetId="4" hidden="1">'Employee Benefits'!$E$11</definedName>
    <definedName name="QB_ROW_324340" localSheetId="1" hidden="1">General!$E$11</definedName>
    <definedName name="QB_ROW_360040" localSheetId="1" hidden="1">General!$E$13</definedName>
    <definedName name="QB_ROW_360340" localSheetId="1" hidden="1">General!$E$15</definedName>
    <definedName name="QB_ROW_361250" localSheetId="1" hidden="1">General!$F$14</definedName>
    <definedName name="QB_ROW_36260" localSheetId="1" hidden="1">General!$G$42</definedName>
    <definedName name="QB_ROW_366040" localSheetId="3" hidden="1">RUT!$E$7</definedName>
    <definedName name="QB_ROW_366040" localSheetId="6" hidden="1">Sewer!$E$7</definedName>
    <definedName name="QB_ROW_366040" localSheetId="5" hidden="1">Water!$E$7</definedName>
    <definedName name="QB_ROW_366340" localSheetId="3" hidden="1">RUT!$E$11</definedName>
    <definedName name="QB_ROW_366340" localSheetId="6" hidden="1">Sewer!$E$11</definedName>
    <definedName name="QB_ROW_366340" localSheetId="5" hidden="1">Water!$E$14</definedName>
    <definedName name="QB_ROW_368050" localSheetId="3" hidden="1">RUT!$F$8</definedName>
    <definedName name="QB_ROW_368350" localSheetId="3" hidden="1">RUT!$F$10</definedName>
    <definedName name="QB_ROW_369050" localSheetId="6" hidden="1">Sewer!$F$8</definedName>
    <definedName name="QB_ROW_369050" localSheetId="5" hidden="1">Water!$F$8</definedName>
    <definedName name="QB_ROW_369350" localSheetId="6" hidden="1">Sewer!$F$10</definedName>
    <definedName name="QB_ROW_369350" localSheetId="5" hidden="1">Water!$F$12</definedName>
    <definedName name="QB_ROW_370350" localSheetId="5" hidden="1">Water!$F$13</definedName>
    <definedName name="QB_ROW_376260" localSheetId="3" hidden="1">RUT!$G$9</definedName>
    <definedName name="QB_ROW_379260" localSheetId="5" hidden="1">Water!$G$9</definedName>
    <definedName name="QB_ROW_381260" localSheetId="5" hidden="1">Water!$G$10</definedName>
    <definedName name="QB_ROW_382260" localSheetId="6" hidden="1">Sewer!$G$9</definedName>
    <definedName name="QB_ROW_382260" localSheetId="5" hidden="1">Water!$G$11</definedName>
    <definedName name="QB_ROW_388240" localSheetId="1" hidden="1">General!$E$16</definedName>
    <definedName name="QB_ROW_388240" localSheetId="6" hidden="1">Sewer!$E$12</definedName>
    <definedName name="QB_ROW_388240" localSheetId="5" hidden="1">Water!$E$15</definedName>
    <definedName name="QB_ROW_397040" localSheetId="1" hidden="1">General!$E$17</definedName>
    <definedName name="QB_ROW_397040" localSheetId="5" hidden="1">Water!$E$16</definedName>
    <definedName name="QB_ROW_397250" localSheetId="1" hidden="1">General!$F$21</definedName>
    <definedName name="QB_ROW_397340" localSheetId="1" hidden="1">General!$E$22</definedName>
    <definedName name="QB_ROW_397340" localSheetId="5" hidden="1">Water!$E$19</definedName>
    <definedName name="QB_ROW_398250" localSheetId="1" hidden="1">General!$F$18</definedName>
    <definedName name="QB_ROW_398250" localSheetId="5" hidden="1">Water!$F$17</definedName>
    <definedName name="QB_ROW_405250" localSheetId="5" hidden="1">Water!$F$18</definedName>
    <definedName name="QB_ROW_408250" localSheetId="1" hidden="1">General!$F$19</definedName>
    <definedName name="QB_ROW_414250" localSheetId="1" hidden="1">General!$F$20</definedName>
    <definedName name="QB_ROW_427040" localSheetId="6" hidden="1">Sewer!$E$13</definedName>
    <definedName name="QB_ROW_427040" localSheetId="5" hidden="1">Water!$E$20</definedName>
    <definedName name="QB_ROW_427340" localSheetId="6" hidden="1">Sewer!$E$15</definedName>
    <definedName name="QB_ROW_427340" localSheetId="5" hidden="1">Water!$E$22</definedName>
    <definedName name="QB_ROW_429250" localSheetId="6" hidden="1">Sewer!$F$14</definedName>
    <definedName name="QB_ROW_429250" localSheetId="5" hidden="1">Water!$F$21</definedName>
    <definedName name="QB_ROW_46050" localSheetId="4" hidden="1">'Employee Benefits'!$F$32</definedName>
    <definedName name="QB_ROW_46050" localSheetId="1" hidden="1">General!$F$44</definedName>
    <definedName name="QB_ROW_46260" localSheetId="1" hidden="1">General!$G$71</definedName>
    <definedName name="QB_ROW_46350" localSheetId="4" hidden="1">'Employee Benefits'!$F$40</definedName>
    <definedName name="QB_ROW_46350" localSheetId="1" hidden="1">General!$F$72</definedName>
    <definedName name="QB_ROW_47060" localSheetId="4" hidden="1">'Employee Benefits'!#REF!</definedName>
    <definedName name="QB_ROW_47360" localSheetId="4" hidden="1">'Employee Benefits'!#REF!</definedName>
    <definedName name="QB_ROW_49060" localSheetId="4" hidden="1">'Employee Benefits'!$G$33</definedName>
    <definedName name="QB_ROW_49060" localSheetId="1" hidden="1">General!$G$45</definedName>
    <definedName name="QB_ROW_49360" localSheetId="4" hidden="1">'Employee Benefits'!$G$39</definedName>
    <definedName name="QB_ROW_49360" localSheetId="1" hidden="1">General!$G$56</definedName>
    <definedName name="QB_ROW_51060" localSheetId="1" hidden="1">General!$G$57</definedName>
    <definedName name="QB_ROW_51360" localSheetId="1" hidden="1">General!$G$61</definedName>
    <definedName name="QB_ROW_53060" localSheetId="1" hidden="1">General!$G$62</definedName>
    <definedName name="QB_ROW_53270" localSheetId="1" hidden="1">General!$H$69</definedName>
    <definedName name="QB_ROW_53360" localSheetId="1" hidden="1">General!$G$70</definedName>
    <definedName name="QB_ROW_54050" localSheetId="1" hidden="1">General!$F$73</definedName>
    <definedName name="QB_ROW_54350" localSheetId="1" hidden="1">General!$F$75</definedName>
    <definedName name="QB_ROW_56260" localSheetId="1" hidden="1">General!$G$74</definedName>
    <definedName name="QB_ROW_60050" localSheetId="4" hidden="1">'Employee Benefits'!$F$41</definedName>
    <definedName name="QB_ROW_60050" localSheetId="1" hidden="1">General!$F$76</definedName>
    <definedName name="QB_ROW_60050" localSheetId="3" hidden="1">RUT!#REF!</definedName>
    <definedName name="QB_ROW_60050" localSheetId="6" hidden="1">Sewer!#REF!</definedName>
    <definedName name="QB_ROW_60050" localSheetId="5" hidden="1">Water!#REF!</definedName>
    <definedName name="QB_ROW_60350" localSheetId="4" hidden="1">'Employee Benefits'!$F$70</definedName>
    <definedName name="QB_ROW_60350" localSheetId="1" hidden="1">General!$F$136</definedName>
    <definedName name="QB_ROW_60350" localSheetId="3" hidden="1">RUT!#REF!</definedName>
    <definedName name="QB_ROW_60350" localSheetId="6" hidden="1">Sewer!#REF!</definedName>
    <definedName name="QB_ROW_60350" localSheetId="5" hidden="1">Water!#REF!</definedName>
    <definedName name="QB_ROW_61060" localSheetId="4" hidden="1">'Employee Benefits'!$G$42</definedName>
    <definedName name="QB_ROW_61060" localSheetId="1" hidden="1">General!$G$77</definedName>
    <definedName name="QB_ROW_61270" localSheetId="1" hidden="1">General!$H$98</definedName>
    <definedName name="QB_ROW_61360" localSheetId="4" hidden="1">'Employee Benefits'!$G$48</definedName>
    <definedName name="QB_ROW_61360" localSheetId="1" hidden="1">General!$G$99</definedName>
    <definedName name="QB_ROW_6166270" localSheetId="1" hidden="1">General!$H$112</definedName>
    <definedName name="QB_ROW_6167270" localSheetId="1" hidden="1">General!$H$110</definedName>
    <definedName name="QB_ROW_6169270" localSheetId="1" hidden="1">General!$H$102</definedName>
    <definedName name="QB_ROW_6172270" localSheetId="1" hidden="1">General!$H$113</definedName>
    <definedName name="QB_ROW_6180270" localSheetId="1" hidden="1">General!$H$104</definedName>
    <definedName name="QB_ROW_62060" localSheetId="4" hidden="1">'Employee Benefits'!$G$49</definedName>
    <definedName name="QB_ROW_62060" localSheetId="1" hidden="1">General!$G$100</definedName>
    <definedName name="QB_ROW_62060" localSheetId="3" hidden="1">RUT!#REF!</definedName>
    <definedName name="QB_ROW_62060" localSheetId="6" hidden="1">Sewer!#REF!</definedName>
    <definedName name="QB_ROW_62060" localSheetId="5" hidden="1">Water!#REF!</definedName>
    <definedName name="QB_ROW_6210270" localSheetId="1" hidden="1">General!$H$111</definedName>
    <definedName name="QB_ROW_6211270" localSheetId="1" hidden="1">General!$H$101</definedName>
    <definedName name="QB_ROW_6214270" localSheetId="1" hidden="1">General!$H$103</definedName>
    <definedName name="QB_ROW_62360" localSheetId="4" hidden="1">'Employee Benefits'!$G$55</definedName>
    <definedName name="QB_ROW_62360" localSheetId="1" hidden="1">General!$G$114</definedName>
    <definedName name="QB_ROW_62360" localSheetId="3" hidden="1">RUT!#REF!</definedName>
    <definedName name="QB_ROW_62360" localSheetId="6" hidden="1">Sewer!#REF!</definedName>
    <definedName name="QB_ROW_62360" localSheetId="5" hidden="1">Water!#REF!</definedName>
    <definedName name="QB_ROW_6242270" localSheetId="1" hidden="1">General!$H$117</definedName>
    <definedName name="QB_ROW_6248270" localSheetId="1" hidden="1">General!$H$118</definedName>
    <definedName name="QB_ROW_6249270" localSheetId="1" hidden="1">General!$H$119</definedName>
    <definedName name="QB_ROW_6250270" localSheetId="1" hidden="1">General!$H$120</definedName>
    <definedName name="QB_ROW_6256270" localSheetId="1" hidden="1">General!$H$121</definedName>
    <definedName name="QB_ROW_6259270" localSheetId="1" hidden="1">General!$H$122</definedName>
    <definedName name="QB_ROW_6261070" localSheetId="1" hidden="1">General!$H$123</definedName>
    <definedName name="QB_ROW_6261370" localSheetId="1" hidden="1">General!$H$126</definedName>
    <definedName name="QB_ROW_6262280" localSheetId="1" hidden="1">General!$I$124</definedName>
    <definedName name="QB_ROW_6264280" localSheetId="1" hidden="1">General!$I$125</definedName>
    <definedName name="QB_ROW_6269270" localSheetId="1" hidden="1">General!$H$78</definedName>
    <definedName name="QB_ROW_6272270" localSheetId="1" hidden="1">General!$H$79</definedName>
    <definedName name="QB_ROW_6273270" localSheetId="1" hidden="1">General!$H$80</definedName>
    <definedName name="QB_ROW_6274270" localSheetId="1" hidden="1">General!$H$81</definedName>
    <definedName name="QB_ROW_6275270" localSheetId="1" hidden="1">General!$H$82</definedName>
    <definedName name="QB_ROW_6278270" localSheetId="1" hidden="1">General!$H$90</definedName>
    <definedName name="QB_ROW_6279270" localSheetId="1" hidden="1">General!$H$91</definedName>
    <definedName name="QB_ROW_6280270" localSheetId="1" hidden="1">General!$H$92</definedName>
    <definedName name="QB_ROW_6281270" localSheetId="1" hidden="1">General!$H$93</definedName>
    <definedName name="QB_ROW_6283070" localSheetId="1" hidden="1">General!$H$94</definedName>
    <definedName name="QB_ROW_6283370" localSheetId="1" hidden="1">General!$H$96</definedName>
    <definedName name="QB_ROW_6284280" localSheetId="1" hidden="1">General!$I$95</definedName>
    <definedName name="QB_ROW_6288270" localSheetId="1" hidden="1">General!$H$97</definedName>
    <definedName name="QB_ROW_6290270" localSheetId="3" hidden="1">RUT!$H$18</definedName>
    <definedName name="QB_ROW_6294270" localSheetId="3" hidden="1">RUT!$H$19</definedName>
    <definedName name="QB_ROW_6296270" localSheetId="3" hidden="1">RUT!$H$20</definedName>
    <definedName name="QB_ROW_6297270" localSheetId="3" hidden="1">RUT!$H$21</definedName>
    <definedName name="QB_ROW_6298270" localSheetId="3" hidden="1">RUT!$H$22</definedName>
    <definedName name="QB_ROW_6299070" localSheetId="4" hidden="1">'Employee Benefits'!$H$18</definedName>
    <definedName name="QB_ROW_6299370" localSheetId="4" hidden="1">'Employee Benefits'!$H$22</definedName>
    <definedName name="QB_ROW_6301280" localSheetId="4" hidden="1">'Employee Benefits'!$I$19</definedName>
    <definedName name="QB_ROW_6306270" localSheetId="3" hidden="1">RUT!$H$23</definedName>
    <definedName name="QB_ROW_6307270" localSheetId="3" hidden="1">RUT!$H$24</definedName>
    <definedName name="QB_ROW_6309070" localSheetId="3" hidden="1">RUT!$H$25</definedName>
    <definedName name="QB_ROW_6309370" localSheetId="3" hidden="1">RUT!$H$28</definedName>
    <definedName name="QB_ROW_6310280" localSheetId="3" hidden="1">RUT!$I$26</definedName>
    <definedName name="QB_ROW_6312280" localSheetId="3" hidden="1">RUT!$I$27</definedName>
    <definedName name="QB_ROW_6314270" localSheetId="3" hidden="1">RUT!$H$29</definedName>
    <definedName name="QB_ROW_6315270" localSheetId="3" hidden="1">RUT!$H$30</definedName>
    <definedName name="QB_ROW_6324270" localSheetId="3" hidden="1">RUT!$H$34</definedName>
    <definedName name="QB_ROW_6325070" localSheetId="4" hidden="1">'Employee Benefits'!$H$25</definedName>
    <definedName name="QB_ROW_6325370" localSheetId="4" hidden="1">'Employee Benefits'!$H$29</definedName>
    <definedName name="QB_ROW_63260" localSheetId="1" hidden="1">General!$G$115</definedName>
    <definedName name="QB_ROW_6327280" localSheetId="4" hidden="1">'Employee Benefits'!$I$26</definedName>
    <definedName name="QB_ROW_6343270" localSheetId="1" hidden="1">General!$H$46</definedName>
    <definedName name="QB_ROW_6346270" localSheetId="1" hidden="1">General!$H$47</definedName>
    <definedName name="QB_ROW_6348270" localSheetId="1" hidden="1">General!$H$48</definedName>
    <definedName name="QB_ROW_6349270" localSheetId="1" hidden="1">General!$H$49</definedName>
    <definedName name="QB_ROW_6350270" localSheetId="1" hidden="1">General!$H$50</definedName>
    <definedName name="QB_ROW_6351070" localSheetId="4" hidden="1">'Employee Benefits'!$H$34</definedName>
    <definedName name="QB_ROW_6351370" localSheetId="4" hidden="1">'Employee Benefits'!$H$38</definedName>
    <definedName name="QB_ROW_6353280" localSheetId="4" hidden="1">'Employee Benefits'!$I$35</definedName>
    <definedName name="QB_ROW_6359270" localSheetId="1" hidden="1">General!$H$51</definedName>
    <definedName name="QB_ROW_6361070" localSheetId="1" hidden="1">General!$H$52</definedName>
    <definedName name="QB_ROW_6361370" localSheetId="1" hidden="1">General!$H$54</definedName>
    <definedName name="QB_ROW_6362280" localSheetId="1" hidden="1">General!$I$53</definedName>
    <definedName name="QB_ROW_6366270" localSheetId="1" hidden="1">General!$H$55</definedName>
    <definedName name="QB_ROW_6369050" localSheetId="5" hidden="1">Water!$F$27</definedName>
    <definedName name="QB_ROW_6369350" localSheetId="5" hidden="1">Water!$F$52</definedName>
    <definedName name="QB_ROW_6370260" localSheetId="5" hidden="1">Water!$G$28</definedName>
    <definedName name="QB_ROW_6371260" localSheetId="5" hidden="1">Water!$G$29</definedName>
    <definedName name="QB_ROW_6372260" localSheetId="5" hidden="1">Water!$G$30</definedName>
    <definedName name="QB_ROW_6373260" localSheetId="5" hidden="1">Water!$G$31</definedName>
    <definedName name="QB_ROW_6374260" localSheetId="5" hidden="1">Water!$G$32</definedName>
    <definedName name="QB_ROW_6375260" localSheetId="5" hidden="1">Water!$G$33</definedName>
    <definedName name="QB_ROW_6376260" localSheetId="5" hidden="1">Water!$G$34</definedName>
    <definedName name="QB_ROW_6377260" localSheetId="5" hidden="1">Water!$G$35</definedName>
    <definedName name="QB_ROW_6378260" localSheetId="5" hidden="1">Water!$G$36</definedName>
    <definedName name="QB_ROW_6379060" localSheetId="5" hidden="1">Water!$G$37</definedName>
    <definedName name="QB_ROW_6379360" localSheetId="5" hidden="1">Water!$G$41</definedName>
    <definedName name="QB_ROW_6381270" localSheetId="5" hidden="1">Water!$H$38</definedName>
    <definedName name="QB_ROW_6384260" localSheetId="5" hidden="1">Water!$G$42</definedName>
    <definedName name="QB_ROW_6385260" localSheetId="5" hidden="1">Water!$G$43</definedName>
    <definedName name="QB_ROW_6386260" localSheetId="5" hidden="1">Water!$G$44</definedName>
    <definedName name="QB_ROW_6387260" localSheetId="5" hidden="1">Water!$G$45</definedName>
    <definedName name="QB_ROW_6389060" localSheetId="5" hidden="1">Water!$G$46</definedName>
    <definedName name="QB_ROW_6389360" localSheetId="5" hidden="1">Water!$G$50</definedName>
    <definedName name="QB_ROW_6390270" localSheetId="5" hidden="1">Water!$H$47</definedName>
    <definedName name="QB_ROW_6392270" localSheetId="5" hidden="1">Water!$H$48</definedName>
    <definedName name="QB_ROW_6393270" localSheetId="5" hidden="1">Water!$H$49</definedName>
    <definedName name="QB_ROW_6394260" localSheetId="5" hidden="1">Water!$G$51</definedName>
    <definedName name="QB_ROW_6422260" localSheetId="6" hidden="1">Sewer!$G$21</definedName>
    <definedName name="QB_ROW_6423260" localSheetId="6" hidden="1">Sewer!$G$22</definedName>
    <definedName name="QB_ROW_6424260" localSheetId="6" hidden="1">Sewer!$G$23</definedName>
    <definedName name="QB_ROW_6425260" localSheetId="6" hidden="1">Sewer!$G$24</definedName>
    <definedName name="QB_ROW_6426260" localSheetId="6" hidden="1">Sewer!$G$25</definedName>
    <definedName name="QB_ROW_6427260" localSheetId="6" hidden="1">Sewer!$G$26</definedName>
    <definedName name="QB_ROW_6428260" localSheetId="6" hidden="1">Sewer!$G$27</definedName>
    <definedName name="QB_ROW_6429260" localSheetId="6" hidden="1">Sewer!$G$28</definedName>
    <definedName name="QB_ROW_6430260" localSheetId="6" hidden="1">Sewer!$G$29</definedName>
    <definedName name="QB_ROW_6431060" localSheetId="6" hidden="1">Sewer!$G$30</definedName>
    <definedName name="QB_ROW_6431360" localSheetId="6" hidden="1">Sewer!$G$34</definedName>
    <definedName name="QB_ROW_6433270" localSheetId="6" hidden="1">Sewer!$H$31</definedName>
    <definedName name="QB_ROW_6436260" localSheetId="6" hidden="1">Sewer!$G$35</definedName>
    <definedName name="QB_ROW_6438260" localSheetId="6" hidden="1">Sewer!$G$36</definedName>
    <definedName name="QB_ROW_6439260" localSheetId="6" hidden="1">Sewer!$G$37</definedName>
    <definedName name="QB_ROW_6441060" localSheetId="6" hidden="1">Sewer!$G$38</definedName>
    <definedName name="QB_ROW_6441360" localSheetId="6" hidden="1">Sewer!$G$40</definedName>
    <definedName name="QB_ROW_6442270" localSheetId="6" hidden="1">Sewer!$H$39</definedName>
    <definedName name="QB_ROW_6459070" localSheetId="4" hidden="1">'Employee Benefits'!#REF!</definedName>
    <definedName name="QB_ROW_6459370" localSheetId="4" hidden="1">'Employee Benefits'!#REF!</definedName>
    <definedName name="QB_ROW_6461280" localSheetId="4" hidden="1">'Employee Benefits'!#REF!</definedName>
    <definedName name="QB_ROW_6477270" localSheetId="1" hidden="1">General!$H$129</definedName>
    <definedName name="QB_ROW_6481270" localSheetId="1" hidden="1">General!$H$130</definedName>
    <definedName name="QB_ROW_6483270" localSheetId="1" hidden="1">General!$H$131</definedName>
    <definedName name="QB_ROW_6484270" localSheetId="1" hidden="1">General!$H$132</definedName>
    <definedName name="QB_ROW_6485070" localSheetId="4" hidden="1">'Employee Benefits'!$H$64</definedName>
    <definedName name="QB_ROW_6485370" localSheetId="4" hidden="1">'Employee Benefits'!$H$68</definedName>
    <definedName name="QB_ROW_6487280" localSheetId="4" hidden="1">'Employee Benefits'!$I$65</definedName>
    <definedName name="QB_ROW_6490270" localSheetId="1" hidden="1">General!$H$133</definedName>
    <definedName name="QB_ROW_6493270" localSheetId="1" hidden="1">General!$H$134</definedName>
    <definedName name="QB_ROW_65060" localSheetId="1" hidden="1">General!$G$116</definedName>
    <definedName name="QB_ROW_65360" localSheetId="1" hidden="1">General!$G$127</definedName>
    <definedName name="QB_ROW_6571280" localSheetId="4" hidden="1">'Employee Benefits'!$I$20</definedName>
    <definedName name="QB_ROW_6572280" localSheetId="4" hidden="1">'Employee Benefits'!$I$21</definedName>
    <definedName name="QB_ROW_6575280" localSheetId="4" hidden="1">'Employee Benefits'!$I$27</definedName>
    <definedName name="QB_ROW_6576280" localSheetId="4" hidden="1">'Employee Benefits'!$I$28</definedName>
    <definedName name="QB_ROW_6579280" localSheetId="4" hidden="1">'Employee Benefits'!#REF!</definedName>
    <definedName name="QB_ROW_6580280" localSheetId="4" hidden="1">'Employee Benefits'!#REF!</definedName>
    <definedName name="QB_ROW_6583280" localSheetId="4" hidden="1">'Employee Benefits'!$I$36</definedName>
    <definedName name="QB_ROW_6584280" localSheetId="4" hidden="1">'Employee Benefits'!$I$37</definedName>
    <definedName name="QB_ROW_6588280" localSheetId="1" hidden="1">General!$I$85</definedName>
    <definedName name="QB_ROW_6590280" localSheetId="4" hidden="1">'Employee Benefits'!$I$45</definedName>
    <definedName name="QB_ROW_6591280" localSheetId="4" hidden="1">'Employee Benefits'!$I$46</definedName>
    <definedName name="QB_ROW_6592280" localSheetId="1" hidden="1">General!$I$88</definedName>
    <definedName name="QB_ROW_6594280" localSheetId="4" hidden="1">'Employee Benefits'!$I$52</definedName>
    <definedName name="QB_ROW_6594280" localSheetId="1" hidden="1">General!#REF!</definedName>
    <definedName name="QB_ROW_6594280" localSheetId="3" hidden="1">RUT!#REF!</definedName>
    <definedName name="QB_ROW_6594280" localSheetId="6" hidden="1">Sewer!#REF!</definedName>
    <definedName name="QB_ROW_6594280" localSheetId="5" hidden="1">Water!#REF!</definedName>
    <definedName name="QB_ROW_6595280" localSheetId="4" hidden="1">'Employee Benefits'!$I$53</definedName>
    <definedName name="QB_ROW_6595280" localSheetId="1" hidden="1">General!#REF!</definedName>
    <definedName name="QB_ROW_6595280" localSheetId="3" hidden="1">RUT!#REF!</definedName>
    <definedName name="QB_ROW_6595280" localSheetId="6" hidden="1">Sewer!#REF!</definedName>
    <definedName name="QB_ROW_6595280" localSheetId="5" hidden="1">Water!#REF!</definedName>
    <definedName name="QB_ROW_6597280" localSheetId="1" hidden="1">General!$I$107</definedName>
    <definedName name="QB_ROW_6602280" localSheetId="4" hidden="1">'Employee Benefits'!$I$66</definedName>
    <definedName name="QB_ROW_6603280" localSheetId="4" hidden="1">'Employee Benefits'!$I$67</definedName>
    <definedName name="QB_ROW_6606270" localSheetId="5" hidden="1">Water!$H$39</definedName>
    <definedName name="QB_ROW_6607270" localSheetId="5" hidden="1">Water!$H$40</definedName>
    <definedName name="QB_ROW_6610270" localSheetId="6" hidden="1">Sewer!$H$32</definedName>
    <definedName name="QB_ROW_6611270" localSheetId="6" hidden="1">Sewer!$H$33</definedName>
    <definedName name="QB_ROW_6619270" localSheetId="1" hidden="1">General!$H$29</definedName>
    <definedName name="QB_ROW_6622270" localSheetId="1" hidden="1">General!$H$30</definedName>
    <definedName name="QB_ROW_6623270" localSheetId="1" hidden="1">General!$H$31</definedName>
    <definedName name="QB_ROW_6624270" localSheetId="1" hidden="1">General!$H$32</definedName>
    <definedName name="QB_ROW_6625270" localSheetId="1" hidden="1">General!$H$33</definedName>
    <definedName name="QB_ROW_6637270" localSheetId="1" hidden="1">General!$H$34</definedName>
    <definedName name="QB_ROW_6638270" localSheetId="1" hidden="1">General!$H$35</definedName>
    <definedName name="QB_ROW_6645270" localSheetId="1" hidden="1">General!$H$36</definedName>
    <definedName name="QB_ROW_6646270" localSheetId="1" hidden="1">General!$H$37</definedName>
    <definedName name="QB_ROW_67060" localSheetId="4" hidden="1">'Employee Benefits'!$G$63</definedName>
    <definedName name="QB_ROW_67060" localSheetId="1" hidden="1">General!$G$128</definedName>
    <definedName name="QB_ROW_67360" localSheetId="4" hidden="1">'Employee Benefits'!$G$69</definedName>
    <definedName name="QB_ROW_67360" localSheetId="1" hidden="1">General!$G$135</definedName>
    <definedName name="QB_ROW_6750270" localSheetId="1" hidden="1">General!$H$58</definedName>
    <definedName name="QB_ROW_6751270" localSheetId="1" hidden="1">General!$H$59</definedName>
    <definedName name="QB_ROW_6752270" localSheetId="1" hidden="1">General!$H$60</definedName>
    <definedName name="QB_ROW_6764270" localSheetId="1" hidden="1">General!$H$64</definedName>
    <definedName name="QB_ROW_6765270" localSheetId="1" hidden="1">General!$H$67</definedName>
    <definedName name="QB_ROW_6766270" localSheetId="1" hidden="1">General!$H$66</definedName>
    <definedName name="QB_ROW_6767270" localSheetId="1" hidden="1">General!$H$63</definedName>
    <definedName name="QB_ROW_6768270" localSheetId="1" hidden="1">General!$H$68</definedName>
    <definedName name="QB_ROW_6769270" localSheetId="1" hidden="1">General!$H$65</definedName>
    <definedName name="QB_ROW_682040" localSheetId="4" hidden="1">'Employee Benefits'!$E$15</definedName>
    <definedName name="QB_ROW_682040" localSheetId="1" hidden="1">General!$E$26</definedName>
    <definedName name="QB_ROW_682040" localSheetId="3" hidden="1">RUT!$E$15</definedName>
    <definedName name="QB_ROW_682040" localSheetId="6" hidden="1">Sewer!#REF!</definedName>
    <definedName name="QB_ROW_682040" localSheetId="5" hidden="1">Water!#REF!</definedName>
    <definedName name="QB_ROW_682340" localSheetId="4" hidden="1">'Employee Benefits'!$E$71</definedName>
    <definedName name="QB_ROW_682340" localSheetId="1" hidden="1">General!$E$137</definedName>
    <definedName name="QB_ROW_682340" localSheetId="3" hidden="1">RUT!$E$37</definedName>
    <definedName name="QB_ROW_682340" localSheetId="6" hidden="1">Sewer!#REF!</definedName>
    <definedName name="QB_ROW_682340" localSheetId="5" hidden="1">Water!#REF!</definedName>
    <definedName name="QB_ROW_72040" localSheetId="6" hidden="1">Sewer!$E$19</definedName>
    <definedName name="QB_ROW_72040" localSheetId="5" hidden="1">Water!$E$26</definedName>
    <definedName name="QB_ROW_72340" localSheetId="6" hidden="1">Sewer!$E$42</definedName>
    <definedName name="QB_ROW_72340" localSheetId="5" hidden="1">Water!$E$53</definedName>
    <definedName name="QB_ROW_85050" localSheetId="6" hidden="1">Sewer!$F$20</definedName>
    <definedName name="QB_ROW_85350" localSheetId="6" hidden="1">Sewer!$F$41</definedName>
    <definedName name="QB_ROW_86321" localSheetId="4" hidden="1">'Employee Benefits'!$C$13</definedName>
    <definedName name="QB_ROW_86321" localSheetId="1" hidden="1">General!$C$24</definedName>
    <definedName name="QB_ROW_86321" localSheetId="3" hidden="1">RUT!$C$13</definedName>
    <definedName name="QB_ROW_86321" localSheetId="6" hidden="1">Sewer!$C$17</definedName>
    <definedName name="QB_ROW_86321" localSheetId="5" hidden="1">Water!$C$24</definedName>
    <definedName name="QB_ROW_91270" localSheetId="1" hidden="1">General!$H$105</definedName>
    <definedName name="QB_SUBTITLE_3" localSheetId="4" hidden="1">'Employee Benefits'!$A$3</definedName>
    <definedName name="QB_SUBTITLE_3" localSheetId="1" hidden="1">General!$A$3</definedName>
    <definedName name="QB_SUBTITLE_3" localSheetId="3" hidden="1">RUT!$A$3</definedName>
    <definedName name="QB_SUBTITLE_3" localSheetId="6" hidden="1">Sewer!$A$3</definedName>
    <definedName name="QB_SUBTITLE_3" localSheetId="5" hidden="1">Water!$A$3</definedName>
    <definedName name="QB_TIME_5" localSheetId="4" hidden="1">'Employee Benefits'!$N$1</definedName>
    <definedName name="QB_TIME_5" localSheetId="1" hidden="1">General!$N$1</definedName>
    <definedName name="QB_TIME_5" localSheetId="3" hidden="1">RUT!$N$1</definedName>
    <definedName name="QB_TIME_5" localSheetId="6" hidden="1">Sewer!$N$1</definedName>
    <definedName name="QB_TIME_5" localSheetId="5" hidden="1">Water!$N$1</definedName>
    <definedName name="QB_TITLE_2" localSheetId="4" hidden="1">'Employee Benefits'!$A$2</definedName>
    <definedName name="QB_TITLE_2" localSheetId="1" hidden="1">General!$A$2</definedName>
    <definedName name="QB_TITLE_2" localSheetId="3" hidden="1">RUT!$A$2</definedName>
    <definedName name="QB_TITLE_2" localSheetId="6" hidden="1">Sewer!$A$2</definedName>
    <definedName name="QB_TITLE_2" localSheetId="5" hidden="1">Water!$A$2</definedName>
    <definedName name="QBCANSUPPORTUPDATE" localSheetId="4">TRUE</definedName>
    <definedName name="QBCANSUPPORTUPDATE" localSheetId="1">TRUE</definedName>
    <definedName name="QBCANSUPPORTUPDATE" localSheetId="3">TRUE</definedName>
    <definedName name="QBCANSUPPORTUPDATE" localSheetId="6">TRUE</definedName>
    <definedName name="QBCANSUPPORTUPDATE" localSheetId="5">TRUE</definedName>
    <definedName name="QBCOMPANYFILENAME" localSheetId="4">"\\COURESANT\Shared\Clients\Cushing, IA\QuickBooks\City of Cushing IA.QBW"</definedName>
    <definedName name="QBCOMPANYFILENAME" localSheetId="1">"\\COURESANT\Shared\Clients\Cushing, IA\QuickBooks\City of Cushing IA.QBW"</definedName>
    <definedName name="QBCOMPANYFILENAME" localSheetId="3">"\\COURESANT\Shared\Clients\Cushing, IA\QuickBooks\City of Cushing IA.QBW"</definedName>
    <definedName name="QBCOMPANYFILENAME" localSheetId="6">"\\COURESANT\Shared\Clients\Cushing, IA\QuickBooks\City of Cushing IA.QBW"</definedName>
    <definedName name="QBCOMPANYFILENAME" localSheetId="5">"\\COURESANT\Shared\Clients\Cushing, IA\QuickBooks\City of Cushing IA.QBW"</definedName>
    <definedName name="QBHEADERSONSCREEN" localSheetId="4">TRUE</definedName>
    <definedName name="QBHEADERSONSCREEN" localSheetId="1">TRUE</definedName>
    <definedName name="QBHEADERSONSCREEN" localSheetId="3">TRUE</definedName>
    <definedName name="QBHEADERSONSCREEN" localSheetId="6">TRUE</definedName>
    <definedName name="QBHEADERSONSCREEN" localSheetId="5">TRUE</definedName>
    <definedName name="QBMETADATASIZE" localSheetId="4">5914</definedName>
    <definedName name="QBMETADATASIZE" localSheetId="1">5914</definedName>
    <definedName name="QBMETADATASIZE" localSheetId="3">5914</definedName>
    <definedName name="QBMETADATASIZE" localSheetId="6">5914</definedName>
    <definedName name="QBMETADATASIZE" localSheetId="5">5914</definedName>
    <definedName name="QBPRESERVECOLOR" localSheetId="4">TRUE</definedName>
    <definedName name="QBPRESERVECOLOR" localSheetId="1">TRUE</definedName>
    <definedName name="QBPRESERVECOLOR" localSheetId="3">TRUE</definedName>
    <definedName name="QBPRESERVECOLOR" localSheetId="6">TRUE</definedName>
    <definedName name="QBPRESERVECOLOR" localSheetId="5">TRUE</definedName>
    <definedName name="QBPRESERVEFONT" localSheetId="4">TRUE</definedName>
    <definedName name="QBPRESERVEFONT" localSheetId="1">TRUE</definedName>
    <definedName name="QBPRESERVEFONT" localSheetId="3">TRUE</definedName>
    <definedName name="QBPRESERVEFONT" localSheetId="6">TRUE</definedName>
    <definedName name="QBPRESERVEFONT" localSheetId="5">TRUE</definedName>
    <definedName name="QBPRESERVEROWHEIGHT" localSheetId="4">FALSE</definedName>
    <definedName name="QBPRESERVEROWHEIGHT" localSheetId="1">FALSE</definedName>
    <definedName name="QBPRESERVEROWHEIGHT" localSheetId="3">FALSE</definedName>
    <definedName name="QBPRESERVEROWHEIGHT" localSheetId="6">FALSE</definedName>
    <definedName name="QBPRESERVEROWHEIGHT" localSheetId="5">FALSE</definedName>
    <definedName name="QBPRESERVESPACE" localSheetId="4">FALSE</definedName>
    <definedName name="QBPRESERVESPACE" localSheetId="1">FALSE</definedName>
    <definedName name="QBPRESERVESPACE" localSheetId="3">FALSE</definedName>
    <definedName name="QBPRESERVESPACE" localSheetId="6">FALSE</definedName>
    <definedName name="QBPRESERVESPACE" localSheetId="5">FALSE</definedName>
    <definedName name="QBREPORTCOLAXIS" localSheetId="4">8</definedName>
    <definedName name="QBREPORTCOLAXIS" localSheetId="1">8</definedName>
    <definedName name="QBREPORTCOLAXIS" localSheetId="3">8</definedName>
    <definedName name="QBREPORTCOLAXIS" localSheetId="6">8</definedName>
    <definedName name="QBREPORTCOLAXIS" localSheetId="5">8</definedName>
    <definedName name="QBREPORTCOMPANYID" localSheetId="4">"48efa01cc84c44f19d9acb615686a661"</definedName>
    <definedName name="QBREPORTCOMPANYID" localSheetId="1">"48efa01cc84c44f19d9acb615686a661"</definedName>
    <definedName name="QBREPORTCOMPANYID" localSheetId="3">"48efa01cc84c44f19d9acb615686a661"</definedName>
    <definedName name="QBREPORTCOMPANYID" localSheetId="6">"48efa01cc84c44f19d9acb615686a661"</definedName>
    <definedName name="QBREPORTCOMPANYID" localSheetId="5">"48efa01cc84c44f19d9acb615686a661"</definedName>
    <definedName name="QBREPORTCOMPARECOL_ANNUALBUDGET" localSheetId="4">FALSE</definedName>
    <definedName name="QBREPORTCOMPARECOL_ANNUALBUDGET" localSheetId="1">FALSE</definedName>
    <definedName name="QBREPORTCOMPARECOL_ANNUALBUDGET" localSheetId="3">FALSE</definedName>
    <definedName name="QBREPORTCOMPARECOL_ANNUALBUDGET" localSheetId="6">FALSE</definedName>
    <definedName name="QBREPORTCOMPARECOL_ANNUALBUDGET" localSheetId="5">FALSE</definedName>
    <definedName name="QBREPORTCOMPARECOL_AVGCOGS" localSheetId="4">FALSE</definedName>
    <definedName name="QBREPORTCOMPARECOL_AVGCOGS" localSheetId="1">FALSE</definedName>
    <definedName name="QBREPORTCOMPARECOL_AVGCOGS" localSheetId="3">FALSE</definedName>
    <definedName name="QBREPORTCOMPARECOL_AVGCOGS" localSheetId="6">FALSE</definedName>
    <definedName name="QBREPORTCOMPARECOL_AVGCOGS" localSheetId="5">FALSE</definedName>
    <definedName name="QBREPORTCOMPARECOL_AVGPRICE" localSheetId="4">FALSE</definedName>
    <definedName name="QBREPORTCOMPARECOL_AVGPRICE" localSheetId="1">FALSE</definedName>
    <definedName name="QBREPORTCOMPARECOL_AVGPRICE" localSheetId="3">FALSE</definedName>
    <definedName name="QBREPORTCOMPARECOL_AVGPRICE" localSheetId="6">FALSE</definedName>
    <definedName name="QBREPORTCOMPARECOL_AVGPRICE" localSheetId="5">FALSE</definedName>
    <definedName name="QBREPORTCOMPARECOL_BUDDIFF" localSheetId="4">FALSE</definedName>
    <definedName name="QBREPORTCOMPARECOL_BUDDIFF" localSheetId="1">FALSE</definedName>
    <definedName name="QBREPORTCOMPARECOL_BUDDIFF" localSheetId="3">FALSE</definedName>
    <definedName name="QBREPORTCOMPARECOL_BUDDIFF" localSheetId="6">FALSE</definedName>
    <definedName name="QBREPORTCOMPARECOL_BUDDIFF" localSheetId="5">FALSE</definedName>
    <definedName name="QBREPORTCOMPARECOL_BUDGET" localSheetId="4">FALSE</definedName>
    <definedName name="QBREPORTCOMPARECOL_BUDGET" localSheetId="1">FALSE</definedName>
    <definedName name="QBREPORTCOMPARECOL_BUDGET" localSheetId="3">FALSE</definedName>
    <definedName name="QBREPORTCOMPARECOL_BUDGET" localSheetId="6">FALSE</definedName>
    <definedName name="QBREPORTCOMPARECOL_BUDGET" localSheetId="5">FALSE</definedName>
    <definedName name="QBREPORTCOMPARECOL_BUDPCT" localSheetId="4">FALSE</definedName>
    <definedName name="QBREPORTCOMPARECOL_BUDPCT" localSheetId="1">FALSE</definedName>
    <definedName name="QBREPORTCOMPARECOL_BUDPCT" localSheetId="3">FALSE</definedName>
    <definedName name="QBREPORTCOMPARECOL_BUDPCT" localSheetId="6">FALSE</definedName>
    <definedName name="QBREPORTCOMPARECOL_BUDPCT" localSheetId="5">FALSE</definedName>
    <definedName name="QBREPORTCOMPARECOL_COGS" localSheetId="4">FALSE</definedName>
    <definedName name="QBREPORTCOMPARECOL_COGS" localSheetId="1">FALSE</definedName>
    <definedName name="QBREPORTCOMPARECOL_COGS" localSheetId="3">FALSE</definedName>
    <definedName name="QBREPORTCOMPARECOL_COGS" localSheetId="6">FALSE</definedName>
    <definedName name="QBREPORTCOMPARECOL_COGS" localSheetId="5">FALSE</definedName>
    <definedName name="QBREPORTCOMPARECOL_EXCLUDEAMOUNT" localSheetId="4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6">FALSE</definedName>
    <definedName name="QBREPORTCOMPARECOL_EXCLUDEAMOUNT" localSheetId="5">FALSE</definedName>
    <definedName name="QBREPORTCOMPARECOL_EXCLUDECURPERIOD" localSheetId="4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6">FALSE</definedName>
    <definedName name="QBREPORTCOMPARECOL_EXCLUDECURPERIOD" localSheetId="5">FALSE</definedName>
    <definedName name="QBREPORTCOMPARECOL_FORECAST" localSheetId="4">FALSE</definedName>
    <definedName name="QBREPORTCOMPARECOL_FORECAST" localSheetId="1">FALSE</definedName>
    <definedName name="QBREPORTCOMPARECOL_FORECAST" localSheetId="3">FALSE</definedName>
    <definedName name="QBREPORTCOMPARECOL_FORECAST" localSheetId="6">FALSE</definedName>
    <definedName name="QBREPORTCOMPARECOL_FORECAST" localSheetId="5">FALSE</definedName>
    <definedName name="QBREPORTCOMPARECOL_GROSSMARGIN" localSheetId="4">FALSE</definedName>
    <definedName name="QBREPORTCOMPARECOL_GROSSMARGIN" localSheetId="1">FALSE</definedName>
    <definedName name="QBREPORTCOMPARECOL_GROSSMARGIN" localSheetId="3">FALSE</definedName>
    <definedName name="QBREPORTCOMPARECOL_GROSSMARGIN" localSheetId="6">FALSE</definedName>
    <definedName name="QBREPORTCOMPARECOL_GROSSMARGIN" localSheetId="5">FALSE</definedName>
    <definedName name="QBREPORTCOMPARECOL_GROSSMARGINPCT" localSheetId="4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6">FALSE</definedName>
    <definedName name="QBREPORTCOMPARECOL_GROSSMARGINPCT" localSheetId="5">FALSE</definedName>
    <definedName name="QBREPORTCOMPARECOL_HOURS" localSheetId="4">FALSE</definedName>
    <definedName name="QBREPORTCOMPARECOL_HOURS" localSheetId="1">FALSE</definedName>
    <definedName name="QBREPORTCOMPARECOL_HOURS" localSheetId="3">FALSE</definedName>
    <definedName name="QBREPORTCOMPARECOL_HOURS" localSheetId="6">FALSE</definedName>
    <definedName name="QBREPORTCOMPARECOL_HOURS" localSheetId="5">FALSE</definedName>
    <definedName name="QBREPORTCOMPARECOL_PCTCOL" localSheetId="4">FALSE</definedName>
    <definedName name="QBREPORTCOMPARECOL_PCTCOL" localSheetId="1">FALSE</definedName>
    <definedName name="QBREPORTCOMPARECOL_PCTCOL" localSheetId="3">FALSE</definedName>
    <definedName name="QBREPORTCOMPARECOL_PCTCOL" localSheetId="6">FALSE</definedName>
    <definedName name="QBREPORTCOMPARECOL_PCTCOL" localSheetId="5">FALSE</definedName>
    <definedName name="QBREPORTCOMPARECOL_PCTEXPENSE" localSheetId="4">FALSE</definedName>
    <definedName name="QBREPORTCOMPARECOL_PCTEXPENSE" localSheetId="1">FALSE</definedName>
    <definedName name="QBREPORTCOMPARECOL_PCTEXPENSE" localSheetId="3">FALSE</definedName>
    <definedName name="QBREPORTCOMPARECOL_PCTEXPENSE" localSheetId="6">FALSE</definedName>
    <definedName name="QBREPORTCOMPARECOL_PCTEXPENSE" localSheetId="5">FALSE</definedName>
    <definedName name="QBREPORTCOMPARECOL_PCTINCOME" localSheetId="4">FALSE</definedName>
    <definedName name="QBREPORTCOMPARECOL_PCTINCOME" localSheetId="1">FALSE</definedName>
    <definedName name="QBREPORTCOMPARECOL_PCTINCOME" localSheetId="3">FALSE</definedName>
    <definedName name="QBREPORTCOMPARECOL_PCTINCOME" localSheetId="6">FALSE</definedName>
    <definedName name="QBREPORTCOMPARECOL_PCTINCOME" localSheetId="5">FALSE</definedName>
    <definedName name="QBREPORTCOMPARECOL_PCTOFSALES" localSheetId="4">FALSE</definedName>
    <definedName name="QBREPORTCOMPARECOL_PCTOFSALES" localSheetId="1">FALSE</definedName>
    <definedName name="QBREPORTCOMPARECOL_PCTOFSALES" localSheetId="3">FALSE</definedName>
    <definedName name="QBREPORTCOMPARECOL_PCTOFSALES" localSheetId="6">FALSE</definedName>
    <definedName name="QBREPORTCOMPARECOL_PCTOFSALES" localSheetId="5">FALSE</definedName>
    <definedName name="QBREPORTCOMPARECOL_PCTROW" localSheetId="4">FALSE</definedName>
    <definedName name="QBREPORTCOMPARECOL_PCTROW" localSheetId="1">FALSE</definedName>
    <definedName name="QBREPORTCOMPARECOL_PCTROW" localSheetId="3">FALSE</definedName>
    <definedName name="QBREPORTCOMPARECOL_PCTROW" localSheetId="6">FALSE</definedName>
    <definedName name="QBREPORTCOMPARECOL_PCTROW" localSheetId="5">FALSE</definedName>
    <definedName name="QBREPORTCOMPARECOL_PPDIFF" localSheetId="4">FALSE</definedName>
    <definedName name="QBREPORTCOMPARECOL_PPDIFF" localSheetId="1">FALSE</definedName>
    <definedName name="QBREPORTCOMPARECOL_PPDIFF" localSheetId="3">FALSE</definedName>
    <definedName name="QBREPORTCOMPARECOL_PPDIFF" localSheetId="6">FALSE</definedName>
    <definedName name="QBREPORTCOMPARECOL_PPDIFF" localSheetId="5">FALSE</definedName>
    <definedName name="QBREPORTCOMPARECOL_PPPCT" localSheetId="4">FALSE</definedName>
    <definedName name="QBREPORTCOMPARECOL_PPPCT" localSheetId="1">FALSE</definedName>
    <definedName name="QBREPORTCOMPARECOL_PPPCT" localSheetId="3">FALSE</definedName>
    <definedName name="QBREPORTCOMPARECOL_PPPCT" localSheetId="6">FALSE</definedName>
    <definedName name="QBREPORTCOMPARECOL_PPPCT" localSheetId="5">FALSE</definedName>
    <definedName name="QBREPORTCOMPARECOL_PREVPERIOD" localSheetId="4">FALSE</definedName>
    <definedName name="QBREPORTCOMPARECOL_PREVPERIOD" localSheetId="1">FALSE</definedName>
    <definedName name="QBREPORTCOMPARECOL_PREVPERIOD" localSheetId="3">FALSE</definedName>
    <definedName name="QBREPORTCOMPARECOL_PREVPERIOD" localSheetId="6">FALSE</definedName>
    <definedName name="QBREPORTCOMPARECOL_PREVPERIOD" localSheetId="5">FALSE</definedName>
    <definedName name="QBREPORTCOMPARECOL_PREVYEAR" localSheetId="4">FALSE</definedName>
    <definedName name="QBREPORTCOMPARECOL_PREVYEAR" localSheetId="1">FALSE</definedName>
    <definedName name="QBREPORTCOMPARECOL_PREVYEAR" localSheetId="3">FALSE</definedName>
    <definedName name="QBREPORTCOMPARECOL_PREVYEAR" localSheetId="6">FALSE</definedName>
    <definedName name="QBREPORTCOMPARECOL_PREVYEAR" localSheetId="5">FALSE</definedName>
    <definedName name="QBREPORTCOMPARECOL_PYDIFF" localSheetId="4">FALSE</definedName>
    <definedName name="QBREPORTCOMPARECOL_PYDIFF" localSheetId="1">FALSE</definedName>
    <definedName name="QBREPORTCOMPARECOL_PYDIFF" localSheetId="3">FALSE</definedName>
    <definedName name="QBREPORTCOMPARECOL_PYDIFF" localSheetId="6">FALSE</definedName>
    <definedName name="QBREPORTCOMPARECOL_PYDIFF" localSheetId="5">FALSE</definedName>
    <definedName name="QBREPORTCOMPARECOL_PYPCT" localSheetId="4">FALSE</definedName>
    <definedName name="QBREPORTCOMPARECOL_PYPCT" localSheetId="1">FALSE</definedName>
    <definedName name="QBREPORTCOMPARECOL_PYPCT" localSheetId="3">FALSE</definedName>
    <definedName name="QBREPORTCOMPARECOL_PYPCT" localSheetId="6">FALSE</definedName>
    <definedName name="QBREPORTCOMPARECOL_PYPCT" localSheetId="5">FALSE</definedName>
    <definedName name="QBREPORTCOMPARECOL_QTY" localSheetId="4">FALSE</definedName>
    <definedName name="QBREPORTCOMPARECOL_QTY" localSheetId="1">FALSE</definedName>
    <definedName name="QBREPORTCOMPARECOL_QTY" localSheetId="3">FALSE</definedName>
    <definedName name="QBREPORTCOMPARECOL_QTY" localSheetId="6">FALSE</definedName>
    <definedName name="QBREPORTCOMPARECOL_QTY" localSheetId="5">FALSE</definedName>
    <definedName name="QBREPORTCOMPARECOL_RATE" localSheetId="4">FALSE</definedName>
    <definedName name="QBREPORTCOMPARECOL_RATE" localSheetId="1">FALSE</definedName>
    <definedName name="QBREPORTCOMPARECOL_RATE" localSheetId="3">FALSE</definedName>
    <definedName name="QBREPORTCOMPARECOL_RATE" localSheetId="6">FALSE</definedName>
    <definedName name="QBREPORTCOMPARECOL_RATE" localSheetId="5">FALSE</definedName>
    <definedName name="QBREPORTCOMPARECOL_TRIPBILLEDMILES" localSheetId="4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6">FALSE</definedName>
    <definedName name="QBREPORTCOMPARECOL_TRIPBILLEDMILES" localSheetId="5">FALSE</definedName>
    <definedName name="QBREPORTCOMPARECOL_TRIPBILLINGAMOUNT" localSheetId="4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6">FALSE</definedName>
    <definedName name="QBREPORTCOMPARECOL_TRIPBILLINGAMOUNT" localSheetId="5">FALSE</definedName>
    <definedName name="QBREPORTCOMPARECOL_TRIPMILES" localSheetId="4">FALSE</definedName>
    <definedName name="QBREPORTCOMPARECOL_TRIPMILES" localSheetId="1">FALSE</definedName>
    <definedName name="QBREPORTCOMPARECOL_TRIPMILES" localSheetId="3">FALSE</definedName>
    <definedName name="QBREPORTCOMPARECOL_TRIPMILES" localSheetId="6">FALSE</definedName>
    <definedName name="QBREPORTCOMPARECOL_TRIPMILES" localSheetId="5">FALSE</definedName>
    <definedName name="QBREPORTCOMPARECOL_TRIPNOTBILLABLEMILES" localSheetId="4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6">FALSE</definedName>
    <definedName name="QBREPORTCOMPARECOL_TRIPNOTBILLABLEMILES" localSheetId="5">FALSE</definedName>
    <definedName name="QBREPORTCOMPARECOL_TRIPTAXDEDUCTIBLEAMOUNT" localSheetId="4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6">FALSE</definedName>
    <definedName name="QBREPORTCOMPARECOL_TRIPTAXDEDUCTIBLEAMOUNT" localSheetId="5">FALSE</definedName>
    <definedName name="QBREPORTCOMPARECOL_TRIPUNBILLEDMILES" localSheetId="4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6">FALSE</definedName>
    <definedName name="QBREPORTCOMPARECOL_TRIPUNBILLEDMILES" localSheetId="5">FALSE</definedName>
    <definedName name="QBREPORTCOMPARECOL_YTD" localSheetId="4">FALSE</definedName>
    <definedName name="QBREPORTCOMPARECOL_YTD" localSheetId="1">FALSE</definedName>
    <definedName name="QBREPORTCOMPARECOL_YTD" localSheetId="3">FALSE</definedName>
    <definedName name="QBREPORTCOMPARECOL_YTD" localSheetId="6">FALSE</definedName>
    <definedName name="QBREPORTCOMPARECOL_YTD" localSheetId="5">FALSE</definedName>
    <definedName name="QBREPORTCOMPARECOL_YTDBUDGET" localSheetId="4">FALSE</definedName>
    <definedName name="QBREPORTCOMPARECOL_YTDBUDGET" localSheetId="1">FALSE</definedName>
    <definedName name="QBREPORTCOMPARECOL_YTDBUDGET" localSheetId="3">FALSE</definedName>
    <definedName name="QBREPORTCOMPARECOL_YTDBUDGET" localSheetId="6">FALSE</definedName>
    <definedName name="QBREPORTCOMPARECOL_YTDBUDGET" localSheetId="5">FALSE</definedName>
    <definedName name="QBREPORTCOMPARECOL_YTDPCT" localSheetId="4">FALSE</definedName>
    <definedName name="QBREPORTCOMPARECOL_YTDPCT" localSheetId="1">FALSE</definedName>
    <definedName name="QBREPORTCOMPARECOL_YTDPCT" localSheetId="3">FALSE</definedName>
    <definedName name="QBREPORTCOMPARECOL_YTDPCT" localSheetId="6">FALSE</definedName>
    <definedName name="QBREPORTCOMPARECOL_YTDPCT" localSheetId="5">FALSE</definedName>
    <definedName name="QBREPORTROWAXIS" localSheetId="4">11</definedName>
    <definedName name="QBREPORTROWAXIS" localSheetId="1">11</definedName>
    <definedName name="QBREPORTROWAXIS" localSheetId="3">11</definedName>
    <definedName name="QBREPORTROWAXIS" localSheetId="6">11</definedName>
    <definedName name="QBREPORTROWAXIS" localSheetId="5">11</definedName>
    <definedName name="QBREPORTSUBCOLAXIS" localSheetId="4">0</definedName>
    <definedName name="QBREPORTSUBCOLAXIS" localSheetId="1">0</definedName>
    <definedName name="QBREPORTSUBCOLAXIS" localSheetId="3">0</definedName>
    <definedName name="QBREPORTSUBCOLAXIS" localSheetId="6">0</definedName>
    <definedName name="QBREPORTSUBCOLAXIS" localSheetId="5">0</definedName>
    <definedName name="QBREPORTTYPE" localSheetId="4">3</definedName>
    <definedName name="QBREPORTTYPE" localSheetId="1">3</definedName>
    <definedName name="QBREPORTTYPE" localSheetId="3">3</definedName>
    <definedName name="QBREPORTTYPE" localSheetId="6">3</definedName>
    <definedName name="QBREPORTTYPE" localSheetId="5">3</definedName>
    <definedName name="QBROWHEADERS" localSheetId="4">9</definedName>
    <definedName name="QBROWHEADERS" localSheetId="1">9</definedName>
    <definedName name="QBROWHEADERS" localSheetId="3">9</definedName>
    <definedName name="QBROWHEADERS" localSheetId="6">9</definedName>
    <definedName name="QBROWHEADERS" localSheetId="5">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5" l="1"/>
  <c r="L40" i="5"/>
  <c r="M40" i="5"/>
  <c r="N40" i="5"/>
  <c r="J40" i="5"/>
  <c r="J71" i="5" s="1"/>
  <c r="N32" i="6"/>
  <c r="N30" i="6"/>
  <c r="N29" i="6"/>
  <c r="N27" i="6"/>
  <c r="N26" i="6"/>
  <c r="N24" i="6"/>
  <c r="N23" i="6"/>
  <c r="N21" i="6"/>
  <c r="N20" i="6"/>
  <c r="N19" i="6"/>
  <c r="N18" i="6"/>
  <c r="K43" i="7"/>
  <c r="L43" i="7"/>
  <c r="M43" i="7"/>
  <c r="J43" i="7"/>
  <c r="N40" i="7"/>
  <c r="N15" i="7"/>
  <c r="N10" i="7"/>
  <c r="N11" i="7" s="1"/>
  <c r="N51" i="2"/>
  <c r="N49" i="2"/>
  <c r="N48" i="2"/>
  <c r="N47" i="2"/>
  <c r="N45" i="2"/>
  <c r="N44" i="2"/>
  <c r="N43" i="2"/>
  <c r="N42" i="2"/>
  <c r="N35" i="2"/>
  <c r="N34" i="2"/>
  <c r="N33" i="2"/>
  <c r="N32" i="2"/>
  <c r="N31" i="2"/>
  <c r="N30" i="2"/>
  <c r="N29" i="2"/>
  <c r="N28" i="2"/>
  <c r="N21" i="2"/>
  <c r="N18" i="2"/>
  <c r="N17" i="2"/>
  <c r="N13" i="2"/>
  <c r="N11" i="2"/>
  <c r="N10" i="2"/>
  <c r="N9" i="2"/>
  <c r="N9" i="6"/>
  <c r="N35" i="6"/>
  <c r="N28" i="6"/>
  <c r="N31" i="6" s="1"/>
  <c r="N10" i="6"/>
  <c r="N11" i="6" s="1"/>
  <c r="N12" i="6" s="1"/>
  <c r="N13" i="6" s="1"/>
  <c r="C2" i="4" l="1"/>
  <c r="N36" i="6"/>
  <c r="M40" i="7"/>
  <c r="L40" i="7"/>
  <c r="K40" i="7"/>
  <c r="J40" i="7"/>
  <c r="M34" i="7"/>
  <c r="L34" i="7"/>
  <c r="K34" i="7"/>
  <c r="J34" i="7"/>
  <c r="M15" i="7"/>
  <c r="L15" i="7"/>
  <c r="K15" i="7"/>
  <c r="J15" i="7"/>
  <c r="M10" i="7"/>
  <c r="M11" i="7" s="1"/>
  <c r="L10" i="7"/>
  <c r="L11" i="7" s="1"/>
  <c r="K10" i="7"/>
  <c r="K11" i="7" s="1"/>
  <c r="J10" i="7"/>
  <c r="J11" i="7" s="1"/>
  <c r="N37" i="6" l="1"/>
  <c r="N38" i="6" s="1"/>
  <c r="J41" i="7"/>
  <c r="J42" i="7" s="1"/>
  <c r="L41" i="7"/>
  <c r="L42" i="7" s="1"/>
  <c r="K16" i="7"/>
  <c r="K17" i="7" s="1"/>
  <c r="M16" i="7"/>
  <c r="M17" i="7" s="1"/>
  <c r="K41" i="7"/>
  <c r="K42" i="7" s="1"/>
  <c r="M41" i="7"/>
  <c r="M42" i="7" s="1"/>
  <c r="J16" i="7"/>
  <c r="J17" i="7" s="1"/>
  <c r="L16" i="7"/>
  <c r="L17" i="7" s="1"/>
  <c r="M35" i="6"/>
  <c r="L35" i="6"/>
  <c r="K35" i="6"/>
  <c r="J35" i="6"/>
  <c r="M28" i="6"/>
  <c r="M31" i="6" s="1"/>
  <c r="L28" i="6"/>
  <c r="L31" i="6" s="1"/>
  <c r="K28" i="6"/>
  <c r="K31" i="6" s="1"/>
  <c r="J28" i="6"/>
  <c r="J31" i="6" s="1"/>
  <c r="M10" i="6"/>
  <c r="M11" i="6" s="1"/>
  <c r="M12" i="6" s="1"/>
  <c r="M13" i="6" s="1"/>
  <c r="L10" i="6"/>
  <c r="L11" i="6" s="1"/>
  <c r="L12" i="6" s="1"/>
  <c r="L13" i="6" s="1"/>
  <c r="K10" i="6"/>
  <c r="K11" i="6" s="1"/>
  <c r="K12" i="6" s="1"/>
  <c r="K13" i="6" s="1"/>
  <c r="J10" i="6"/>
  <c r="J11" i="6" s="1"/>
  <c r="J12" i="6" s="1"/>
  <c r="J13" i="6" s="1"/>
  <c r="N39" i="6" l="1"/>
  <c r="C5" i="4" s="1"/>
  <c r="C3" i="4"/>
  <c r="K44" i="7"/>
  <c r="J44" i="7"/>
  <c r="L44" i="7"/>
  <c r="M44" i="7"/>
  <c r="J36" i="6"/>
  <c r="L36" i="6"/>
  <c r="K36" i="6"/>
  <c r="M36" i="6"/>
  <c r="AY15" i="4"/>
  <c r="AT15" i="4"/>
  <c r="AO15" i="4"/>
  <c r="AJ15" i="4"/>
  <c r="AE15" i="4"/>
  <c r="Z15" i="4"/>
  <c r="U15" i="4"/>
  <c r="P15" i="4"/>
  <c r="K15" i="4"/>
  <c r="F15" i="4"/>
  <c r="K37" i="6" l="1"/>
  <c r="K38" i="6" s="1"/>
  <c r="K39" i="6" s="1"/>
  <c r="L37" i="6"/>
  <c r="L38" i="6" s="1"/>
  <c r="L39" i="6" s="1"/>
  <c r="M37" i="6"/>
  <c r="M38" i="6" s="1"/>
  <c r="M39" i="6" s="1"/>
  <c r="J37" i="6"/>
  <c r="J38" i="6" s="1"/>
  <c r="J39" i="6" s="1"/>
  <c r="E39" i="4"/>
  <c r="F39" i="4" s="1"/>
  <c r="E38" i="4"/>
  <c r="F38" i="4" s="1"/>
  <c r="E37" i="4"/>
  <c r="F37" i="4" s="1"/>
  <c r="E36" i="4"/>
  <c r="F36" i="4" s="1"/>
  <c r="E34" i="4"/>
  <c r="F34" i="4" s="1"/>
  <c r="M61" i="5"/>
  <c r="M62" i="5" s="1"/>
  <c r="L61" i="5"/>
  <c r="L62" i="5" s="1"/>
  <c r="K61" i="5"/>
  <c r="K62" i="5" s="1"/>
  <c r="J61" i="5"/>
  <c r="J62" i="5" s="1"/>
  <c r="AO24" i="4"/>
  <c r="AO23" i="4"/>
  <c r="AO22" i="4"/>
  <c r="AO21" i="4"/>
  <c r="AO20" i="4"/>
  <c r="AO19" i="4"/>
  <c r="AO18" i="4"/>
  <c r="AO17" i="4"/>
  <c r="AO16" i="4"/>
  <c r="AO14" i="4"/>
  <c r="N9" i="5"/>
  <c r="N10" i="5" s="1"/>
  <c r="N11" i="5" s="1"/>
  <c r="N12" i="5" s="1"/>
  <c r="N13" i="5" s="1"/>
  <c r="N9" i="1"/>
  <c r="M68" i="5"/>
  <c r="M69" i="5" s="1"/>
  <c r="L68" i="5"/>
  <c r="L69" i="5" s="1"/>
  <c r="K68" i="5"/>
  <c r="K69" i="5" s="1"/>
  <c r="J68" i="5"/>
  <c r="J69" i="5" s="1"/>
  <c r="M54" i="5"/>
  <c r="M55" i="5" s="1"/>
  <c r="L54" i="5"/>
  <c r="L55" i="5" s="1"/>
  <c r="K54" i="5"/>
  <c r="K55" i="5" s="1"/>
  <c r="J54" i="5"/>
  <c r="J55" i="5" s="1"/>
  <c r="M47" i="5"/>
  <c r="M48" i="5" s="1"/>
  <c r="L47" i="5"/>
  <c r="L48" i="5" s="1"/>
  <c r="K47" i="5"/>
  <c r="K48" i="5" s="1"/>
  <c r="J47" i="5"/>
  <c r="J48" i="5" s="1"/>
  <c r="M38" i="5"/>
  <c r="M39" i="5" s="1"/>
  <c r="L38" i="5"/>
  <c r="L39" i="5" s="1"/>
  <c r="K38" i="5"/>
  <c r="K39" i="5" s="1"/>
  <c r="J38" i="5"/>
  <c r="J39" i="5" s="1"/>
  <c r="M29" i="5"/>
  <c r="M30" i="5" s="1"/>
  <c r="L29" i="5"/>
  <c r="L30" i="5" s="1"/>
  <c r="K29" i="5"/>
  <c r="K30" i="5" s="1"/>
  <c r="J29" i="5"/>
  <c r="J30" i="5" s="1"/>
  <c r="M22" i="5"/>
  <c r="M23" i="5" s="1"/>
  <c r="M31" i="5" s="1"/>
  <c r="L22" i="5"/>
  <c r="L23" i="5" s="1"/>
  <c r="K22" i="5"/>
  <c r="K23" i="5" s="1"/>
  <c r="K31" i="5" s="1"/>
  <c r="J22" i="5"/>
  <c r="J23" i="5" s="1"/>
  <c r="M10" i="5"/>
  <c r="M11" i="5" s="1"/>
  <c r="M12" i="5" s="1"/>
  <c r="M13" i="5" s="1"/>
  <c r="L10" i="5"/>
  <c r="L11" i="5" s="1"/>
  <c r="L12" i="5" s="1"/>
  <c r="L13" i="5" s="1"/>
  <c r="K10" i="5"/>
  <c r="K11" i="5" s="1"/>
  <c r="K12" i="5" s="1"/>
  <c r="K13" i="5" s="1"/>
  <c r="J10" i="5"/>
  <c r="J11" i="5" s="1"/>
  <c r="J12" i="5" s="1"/>
  <c r="K70" i="5" l="1"/>
  <c r="M70" i="5"/>
  <c r="M71" i="5"/>
  <c r="M72" i="5" s="1"/>
  <c r="M73" i="5" s="1"/>
  <c r="D2" i="4"/>
  <c r="L31" i="5"/>
  <c r="L70" i="5"/>
  <c r="AO25" i="4"/>
  <c r="N28" i="5" s="1"/>
  <c r="J13" i="5"/>
  <c r="J31" i="5"/>
  <c r="K71" i="5"/>
  <c r="K72" i="5" s="1"/>
  <c r="K73" i="5" s="1"/>
  <c r="J70" i="5"/>
  <c r="N50" i="2"/>
  <c r="N22" i="2"/>
  <c r="N19" i="2"/>
  <c r="N12" i="2"/>
  <c r="N14" i="2" s="1"/>
  <c r="Z24" i="4"/>
  <c r="Z23" i="4"/>
  <c r="Z22" i="4"/>
  <c r="Z21" i="4"/>
  <c r="Z20" i="4"/>
  <c r="Z19" i="4"/>
  <c r="Z18" i="4"/>
  <c r="Z17" i="4"/>
  <c r="Z16" i="4"/>
  <c r="Z14" i="4"/>
  <c r="AW16" i="4"/>
  <c r="AY16" i="4" s="1"/>
  <c r="AR16" i="4"/>
  <c r="AT16" i="4" s="1"/>
  <c r="AH16" i="4"/>
  <c r="AJ16" i="4" s="1"/>
  <c r="N16" i="4"/>
  <c r="P16" i="4" s="1"/>
  <c r="AE16" i="4"/>
  <c r="AE17" i="4"/>
  <c r="AE18" i="4"/>
  <c r="AE19" i="4"/>
  <c r="AE20" i="4"/>
  <c r="AE21" i="4"/>
  <c r="AE22" i="4"/>
  <c r="AE23" i="4"/>
  <c r="AE24" i="4"/>
  <c r="AE14" i="4"/>
  <c r="N134" i="1"/>
  <c r="N133" i="1"/>
  <c r="N131" i="1"/>
  <c r="N130" i="1"/>
  <c r="N129" i="1"/>
  <c r="N125" i="1"/>
  <c r="N124" i="1"/>
  <c r="N122" i="1"/>
  <c r="N121" i="1"/>
  <c r="N119" i="1"/>
  <c r="N118" i="1"/>
  <c r="N117" i="1"/>
  <c r="N115" i="1"/>
  <c r="N113" i="1"/>
  <c r="N112" i="1"/>
  <c r="N111" i="1"/>
  <c r="N110" i="1"/>
  <c r="N108" i="1"/>
  <c r="N107" i="1"/>
  <c r="N109" i="1" s="1"/>
  <c r="N104" i="1"/>
  <c r="N103" i="1"/>
  <c r="N102" i="1"/>
  <c r="N101" i="1"/>
  <c r="N98" i="1"/>
  <c r="N97" i="1"/>
  <c r="N95" i="1"/>
  <c r="N93" i="1"/>
  <c r="N92" i="1"/>
  <c r="N91" i="1"/>
  <c r="N90" i="1"/>
  <c r="N88" i="1"/>
  <c r="N89" i="1" s="1"/>
  <c r="N82" i="1"/>
  <c r="N81" i="1"/>
  <c r="N80" i="1"/>
  <c r="N79" i="1"/>
  <c r="N78" i="1"/>
  <c r="N74" i="1"/>
  <c r="N75" i="1" s="1"/>
  <c r="N71" i="1"/>
  <c r="N69" i="1"/>
  <c r="N68" i="1"/>
  <c r="N67" i="1"/>
  <c r="N66" i="1"/>
  <c r="N65" i="1"/>
  <c r="N64" i="1"/>
  <c r="N63" i="1"/>
  <c r="N60" i="1"/>
  <c r="N59" i="1"/>
  <c r="N61" i="1" s="1"/>
  <c r="N58" i="1"/>
  <c r="N55" i="1"/>
  <c r="N53" i="1"/>
  <c r="N54" i="1" s="1"/>
  <c r="N51" i="1"/>
  <c r="N49" i="1"/>
  <c r="N48" i="1"/>
  <c r="N47" i="1"/>
  <c r="N46" i="1"/>
  <c r="N42" i="1"/>
  <c r="N43" i="1" s="1"/>
  <c r="N38" i="1"/>
  <c r="N37" i="1"/>
  <c r="N36" i="1"/>
  <c r="N35" i="1"/>
  <c r="N34" i="1"/>
  <c r="N33" i="1"/>
  <c r="N32" i="1"/>
  <c r="N31" i="1"/>
  <c r="N30" i="1"/>
  <c r="N29" i="1"/>
  <c r="N21" i="1"/>
  <c r="N20" i="1"/>
  <c r="N19" i="1"/>
  <c r="N18" i="1"/>
  <c r="N14" i="1"/>
  <c r="N12" i="1"/>
  <c r="N10" i="1"/>
  <c r="N11" i="1" s="1"/>
  <c r="N96" i="1"/>
  <c r="N22" i="1"/>
  <c r="N15" i="1"/>
  <c r="E35" i="4"/>
  <c r="F35" i="4" s="1"/>
  <c r="G35" i="4" s="1"/>
  <c r="N16" i="1" s="1"/>
  <c r="E33" i="4"/>
  <c r="F33" i="4" s="1"/>
  <c r="G33" i="4" s="1"/>
  <c r="N12" i="7" s="1"/>
  <c r="N16" i="7" s="1"/>
  <c r="E32" i="4"/>
  <c r="F32" i="4" s="1"/>
  <c r="E31" i="4"/>
  <c r="F31" i="4" s="1"/>
  <c r="AY24" i="4"/>
  <c r="AT24" i="4"/>
  <c r="AJ24" i="4"/>
  <c r="U24" i="4"/>
  <c r="P24" i="4"/>
  <c r="K24" i="4"/>
  <c r="F24" i="4"/>
  <c r="AY23" i="4"/>
  <c r="AT23" i="4"/>
  <c r="AJ23" i="4"/>
  <c r="U23" i="4"/>
  <c r="P23" i="4"/>
  <c r="K23" i="4"/>
  <c r="F23" i="4"/>
  <c r="AY22" i="4"/>
  <c r="AT22" i="4"/>
  <c r="AJ22" i="4"/>
  <c r="U22" i="4"/>
  <c r="P22" i="4"/>
  <c r="K22" i="4"/>
  <c r="F22" i="4"/>
  <c r="AY21" i="4"/>
  <c r="AT21" i="4"/>
  <c r="AJ21" i="4"/>
  <c r="U21" i="4"/>
  <c r="P21" i="4"/>
  <c r="K21" i="4"/>
  <c r="F21" i="4"/>
  <c r="AY20" i="4"/>
  <c r="AT20" i="4"/>
  <c r="AJ20" i="4"/>
  <c r="U20" i="4"/>
  <c r="P20" i="4"/>
  <c r="K20" i="4"/>
  <c r="F20" i="4"/>
  <c r="AY19" i="4"/>
  <c r="AT19" i="4"/>
  <c r="AJ19" i="4"/>
  <c r="U19" i="4"/>
  <c r="P19" i="4"/>
  <c r="K19" i="4"/>
  <c r="F19" i="4"/>
  <c r="AY18" i="4"/>
  <c r="AT18" i="4"/>
  <c r="AJ18" i="4"/>
  <c r="U18" i="4"/>
  <c r="P18" i="4"/>
  <c r="K18" i="4"/>
  <c r="F18" i="4"/>
  <c r="AY17" i="4"/>
  <c r="AT17" i="4"/>
  <c r="AJ17" i="4"/>
  <c r="U17" i="4"/>
  <c r="P17" i="4"/>
  <c r="K17" i="4"/>
  <c r="F17" i="4"/>
  <c r="U16" i="4"/>
  <c r="K16" i="4"/>
  <c r="F16" i="4"/>
  <c r="AY14" i="4"/>
  <c r="AT14" i="4"/>
  <c r="AJ14" i="4"/>
  <c r="U14" i="4"/>
  <c r="P14" i="4"/>
  <c r="K14" i="4"/>
  <c r="F14" i="4"/>
  <c r="C4" i="4"/>
  <c r="N17" i="7" l="1"/>
  <c r="F2" i="4"/>
  <c r="L71" i="5"/>
  <c r="L72" i="5" s="1"/>
  <c r="L73" i="5" s="1"/>
  <c r="U25" i="4"/>
  <c r="N60" i="5" s="1"/>
  <c r="N39" i="1"/>
  <c r="N40" i="1" s="1"/>
  <c r="N70" i="1"/>
  <c r="N126" i="1"/>
  <c r="G31" i="4"/>
  <c r="N15" i="2" s="1"/>
  <c r="N23" i="2" s="1"/>
  <c r="N27" i="5"/>
  <c r="AE25" i="4"/>
  <c r="N26" i="5"/>
  <c r="N59" i="5"/>
  <c r="N58" i="5"/>
  <c r="F25" i="4"/>
  <c r="N84" i="1" s="1"/>
  <c r="N36" i="5"/>
  <c r="AY25" i="4"/>
  <c r="N29" i="7" s="1"/>
  <c r="P25" i="4"/>
  <c r="Z25" i="4"/>
  <c r="N65" i="5" s="1"/>
  <c r="N29" i="5"/>
  <c r="N30" i="5" s="1"/>
  <c r="K25" i="4"/>
  <c r="AT25" i="4"/>
  <c r="N36" i="2" s="1"/>
  <c r="N40" i="2" s="1"/>
  <c r="AJ25" i="4"/>
  <c r="N23" i="1"/>
  <c r="M50" i="2"/>
  <c r="L50" i="2"/>
  <c r="K50" i="2"/>
  <c r="J50" i="2"/>
  <c r="M41" i="2"/>
  <c r="M52" i="2" s="1"/>
  <c r="M53" i="2" s="1"/>
  <c r="M54" i="2" s="1"/>
  <c r="L41" i="2"/>
  <c r="L52" i="2" s="1"/>
  <c r="L53" i="2" s="1"/>
  <c r="L54" i="2" s="1"/>
  <c r="K41" i="2"/>
  <c r="K52" i="2" s="1"/>
  <c r="K53" i="2" s="1"/>
  <c r="K54" i="2" s="1"/>
  <c r="J41" i="2"/>
  <c r="J52" i="2" s="1"/>
  <c r="M22" i="2"/>
  <c r="L22" i="2"/>
  <c r="K22" i="2"/>
  <c r="J22" i="2"/>
  <c r="M19" i="2"/>
  <c r="L19" i="2"/>
  <c r="K19" i="2"/>
  <c r="J19" i="2"/>
  <c r="M12" i="2"/>
  <c r="M14" i="2" s="1"/>
  <c r="L12" i="2"/>
  <c r="L14" i="2" s="1"/>
  <c r="L23" i="2" s="1"/>
  <c r="L24" i="2" s="1"/>
  <c r="K12" i="2"/>
  <c r="K14" i="2" s="1"/>
  <c r="J12" i="2"/>
  <c r="J14" i="2" s="1"/>
  <c r="N120" i="1" l="1"/>
  <c r="N127" i="1" s="1"/>
  <c r="N32" i="7"/>
  <c r="N33" i="7"/>
  <c r="N31" i="7"/>
  <c r="N34" i="7" s="1"/>
  <c r="N41" i="7" s="1"/>
  <c r="N42" i="7" s="1"/>
  <c r="N43" i="7" s="1"/>
  <c r="N37" i="5"/>
  <c r="N50" i="1"/>
  <c r="N56" i="1" s="1"/>
  <c r="N35" i="5"/>
  <c r="N38" i="5" s="1"/>
  <c r="N39" i="5" s="1"/>
  <c r="N72" i="1"/>
  <c r="N66" i="5"/>
  <c r="N67" i="5"/>
  <c r="N45" i="5"/>
  <c r="N38" i="2"/>
  <c r="N20" i="5"/>
  <c r="N19" i="5"/>
  <c r="N21" i="5"/>
  <c r="N46" i="5"/>
  <c r="N85" i="1"/>
  <c r="N86" i="1" s="1"/>
  <c r="N99" i="1" s="1"/>
  <c r="N132" i="1"/>
  <c r="N135" i="1" s="1"/>
  <c r="N44" i="5"/>
  <c r="N39" i="2"/>
  <c r="N53" i="5"/>
  <c r="N51" i="5"/>
  <c r="N52" i="5"/>
  <c r="N105" i="1"/>
  <c r="N114" i="1" s="1"/>
  <c r="N61" i="5"/>
  <c r="N62" i="5" s="1"/>
  <c r="N24" i="1"/>
  <c r="B2" i="4"/>
  <c r="J72" i="5"/>
  <c r="N24" i="2"/>
  <c r="E2" i="4"/>
  <c r="K23" i="2"/>
  <c r="K24" i="2" s="1"/>
  <c r="K55" i="2" s="1"/>
  <c r="M23" i="2"/>
  <c r="M24" i="2" s="1"/>
  <c r="M55" i="2" s="1"/>
  <c r="J53" i="2"/>
  <c r="J54" i="2" s="1"/>
  <c r="J23" i="2"/>
  <c r="L55" i="2"/>
  <c r="M135" i="1"/>
  <c r="L135" i="1"/>
  <c r="K135" i="1"/>
  <c r="J135" i="1"/>
  <c r="M126" i="1"/>
  <c r="M127" i="1" s="1"/>
  <c r="L126" i="1"/>
  <c r="L127" i="1" s="1"/>
  <c r="K126" i="1"/>
  <c r="K127" i="1" s="1"/>
  <c r="J126" i="1"/>
  <c r="J127" i="1" s="1"/>
  <c r="M109" i="1"/>
  <c r="M114" i="1" s="1"/>
  <c r="L109" i="1"/>
  <c r="L114" i="1" s="1"/>
  <c r="K109" i="1"/>
  <c r="K114" i="1" s="1"/>
  <c r="J109" i="1"/>
  <c r="J114" i="1" s="1"/>
  <c r="M96" i="1"/>
  <c r="L96" i="1"/>
  <c r="K96" i="1"/>
  <c r="J96" i="1"/>
  <c r="M89" i="1"/>
  <c r="L89" i="1"/>
  <c r="K89" i="1"/>
  <c r="J89" i="1"/>
  <c r="M86" i="1"/>
  <c r="M99" i="1" s="1"/>
  <c r="L86" i="1"/>
  <c r="L99" i="1" s="1"/>
  <c r="L136" i="1" s="1"/>
  <c r="K86" i="1"/>
  <c r="K99" i="1" s="1"/>
  <c r="J86" i="1"/>
  <c r="J99" i="1" s="1"/>
  <c r="J136" i="1" s="1"/>
  <c r="M75" i="1"/>
  <c r="L75" i="1"/>
  <c r="K75" i="1"/>
  <c r="J75" i="1"/>
  <c r="M70" i="1"/>
  <c r="L70" i="1"/>
  <c r="K70" i="1"/>
  <c r="J70" i="1"/>
  <c r="M61" i="1"/>
  <c r="L61" i="1"/>
  <c r="K61" i="1"/>
  <c r="J61" i="1"/>
  <c r="M54" i="1"/>
  <c r="M56" i="1" s="1"/>
  <c r="M72" i="1" s="1"/>
  <c r="L54" i="1"/>
  <c r="L56" i="1" s="1"/>
  <c r="L72" i="1" s="1"/>
  <c r="K54" i="1"/>
  <c r="K56" i="1" s="1"/>
  <c r="K72" i="1" s="1"/>
  <c r="J54" i="1"/>
  <c r="J56" i="1" s="1"/>
  <c r="M43" i="1"/>
  <c r="L43" i="1"/>
  <c r="K43" i="1"/>
  <c r="J43" i="1"/>
  <c r="M39" i="1"/>
  <c r="M40" i="1" s="1"/>
  <c r="L39" i="1"/>
  <c r="L40" i="1" s="1"/>
  <c r="K39" i="1"/>
  <c r="K40" i="1" s="1"/>
  <c r="J39" i="1"/>
  <c r="J40" i="1" s="1"/>
  <c r="M22" i="1"/>
  <c r="L22" i="1"/>
  <c r="K22" i="1"/>
  <c r="J22" i="1"/>
  <c r="M15" i="1"/>
  <c r="L15" i="1"/>
  <c r="K15" i="1"/>
  <c r="J15" i="1"/>
  <c r="M10" i="1"/>
  <c r="M11" i="1" s="1"/>
  <c r="L10" i="1"/>
  <c r="L11" i="1" s="1"/>
  <c r="L23" i="1" s="1"/>
  <c r="L24" i="1" s="1"/>
  <c r="K10" i="1"/>
  <c r="K11" i="1" s="1"/>
  <c r="J10" i="1"/>
  <c r="J11" i="1" s="1"/>
  <c r="F3" i="4" l="1"/>
  <c r="F4" i="4" s="1"/>
  <c r="N44" i="7"/>
  <c r="F5" i="4" s="1"/>
  <c r="J23" i="1"/>
  <c r="N47" i="5"/>
  <c r="N48" i="5" s="1"/>
  <c r="N68" i="5"/>
  <c r="N69" i="5" s="1"/>
  <c r="N136" i="1"/>
  <c r="N137" i="1" s="1"/>
  <c r="N138" i="1" s="1"/>
  <c r="B3" i="4" s="1"/>
  <c r="B4" i="4" s="1"/>
  <c r="N54" i="5"/>
  <c r="N55" i="5" s="1"/>
  <c r="N22" i="5"/>
  <c r="N23" i="5" s="1"/>
  <c r="N31" i="5" s="1"/>
  <c r="N41" i="2"/>
  <c r="N52" i="2" s="1"/>
  <c r="N53" i="2" s="1"/>
  <c r="K136" i="1"/>
  <c r="K137" i="1" s="1"/>
  <c r="K138" i="1" s="1"/>
  <c r="M136" i="1"/>
  <c r="M137" i="1" s="1"/>
  <c r="M138" i="1" s="1"/>
  <c r="L137" i="1"/>
  <c r="L138" i="1" s="1"/>
  <c r="L139" i="1" s="1"/>
  <c r="J73" i="5"/>
  <c r="J24" i="2"/>
  <c r="J72" i="1"/>
  <c r="J24" i="1"/>
  <c r="K23" i="1"/>
  <c r="K24" i="1" s="1"/>
  <c r="M23" i="1"/>
  <c r="M24" i="1" s="1"/>
  <c r="K139" i="1" l="1"/>
  <c r="N70" i="5"/>
  <c r="N139" i="1"/>
  <c r="B5" i="4" s="1"/>
  <c r="N71" i="5"/>
  <c r="N72" i="5" s="1"/>
  <c r="N73" i="5" s="1"/>
  <c r="E3" i="4"/>
  <c r="E4" i="4" s="1"/>
  <c r="N54" i="2"/>
  <c r="N55" i="2" s="1"/>
  <c r="M139" i="1"/>
  <c r="J137" i="1"/>
  <c r="D3" i="4" l="1"/>
  <c r="D4" i="4" s="1"/>
  <c r="E5" i="4"/>
  <c r="D5" i="4"/>
  <c r="J55" i="2"/>
  <c r="J138" i="1"/>
  <c r="J139" i="1" l="1"/>
</calcChain>
</file>

<file path=xl/sharedStrings.xml><?xml version="1.0" encoding="utf-8"?>
<sst xmlns="http://schemas.openxmlformats.org/spreadsheetml/2006/main" count="486" uniqueCount="185">
  <si>
    <t>Budget Proposal - General</t>
  </si>
  <si>
    <t>All Transactions</t>
  </si>
  <si>
    <t>Jun 30, 17</t>
  </si>
  <si>
    <t>Jun 30, 18</t>
  </si>
  <si>
    <t>Jun 30, 19</t>
  </si>
  <si>
    <t>Ordinary Income/Expense</t>
  </si>
  <si>
    <t>Income</t>
  </si>
  <si>
    <t>A · Taxes</t>
  </si>
  <si>
    <t>A1 · Taxes Levied on Property</t>
  </si>
  <si>
    <t>4000 · Current</t>
  </si>
  <si>
    <t>Total A1 · Taxes Levied on Property</t>
  </si>
  <si>
    <t>Total A · Taxes</t>
  </si>
  <si>
    <t>B · Licenses &amp; Permits</t>
  </si>
  <si>
    <t>C · Use of Money &amp; Property</t>
  </si>
  <si>
    <t>4300 · Interest</t>
  </si>
  <si>
    <t>Total C · Use of Money &amp; Property</t>
  </si>
  <si>
    <t>E · Charges for Services</t>
  </si>
  <si>
    <t>G · Miscellaneous Revenues</t>
  </si>
  <si>
    <t>G1 · Contributions</t>
  </si>
  <si>
    <t>G3 · Sale of Property &amp; Merchandise</t>
  </si>
  <si>
    <t>G4 · Fines</t>
  </si>
  <si>
    <t>G · Miscellaneous Revenues - Other</t>
  </si>
  <si>
    <t>Total G · Miscellaneous Revenues</t>
  </si>
  <si>
    <t>Total Income</t>
  </si>
  <si>
    <t>Gross Profit</t>
  </si>
  <si>
    <t>Expense</t>
  </si>
  <si>
    <t>100-799 · Governmental Activities</t>
  </si>
  <si>
    <t>100s · Public Safety</t>
  </si>
  <si>
    <t>160 · Ambulance</t>
  </si>
  <si>
    <t>Contractual Services</t>
  </si>
  <si>
    <t>Equipment Expense</t>
  </si>
  <si>
    <t>Fees &amp; Penalties</t>
  </si>
  <si>
    <t>Insurance Expense</t>
  </si>
  <si>
    <t>Maintenance &amp; Repairs</t>
  </si>
  <si>
    <t>Staff Development</t>
  </si>
  <si>
    <t>Supplies</t>
  </si>
  <si>
    <t>Vehicle Operations</t>
  </si>
  <si>
    <t>Vehicle Repair</t>
  </si>
  <si>
    <t>160 · Ambulance - Other</t>
  </si>
  <si>
    <t>Total 160 · Ambulance</t>
  </si>
  <si>
    <t>Total 100s · Public Safety</t>
  </si>
  <si>
    <t>200s · Public Works</t>
  </si>
  <si>
    <t>290 · Garbage (if not an enterprise)</t>
  </si>
  <si>
    <t>Total 200s · Public Works</t>
  </si>
  <si>
    <t>400s · Culture &amp; Recreation</t>
  </si>
  <si>
    <t>430 · Parks</t>
  </si>
  <si>
    <t>Payroll Salaries &amp; Wages</t>
  </si>
  <si>
    <t>Utilities</t>
  </si>
  <si>
    <t>Electric/Gas Expense</t>
  </si>
  <si>
    <t>Total Utilities</t>
  </si>
  <si>
    <t>Total 430 · Parks</t>
  </si>
  <si>
    <t>450 · Cemetery</t>
  </si>
  <si>
    <t>Insurance</t>
  </si>
  <si>
    <t>Total 450 · Cemetery</t>
  </si>
  <si>
    <t>499 · Other Culture &amp; Recreation</t>
  </si>
  <si>
    <t>Capital Outlay</t>
  </si>
  <si>
    <t>Food</t>
  </si>
  <si>
    <t>Publishing and Printing</t>
  </si>
  <si>
    <t>499 · Other Culture &amp; Recreation - Other</t>
  </si>
  <si>
    <t>Total 499 · Other Culture &amp; Recreation</t>
  </si>
  <si>
    <t>400s · Culture &amp; Recreation - Other</t>
  </si>
  <si>
    <t>Total 400s · Culture &amp; Recreation</t>
  </si>
  <si>
    <t>500s · Community &amp; EconomicDevelopment</t>
  </si>
  <si>
    <t>520 · Economic Development</t>
  </si>
  <si>
    <t>Total 500s · Community &amp; EconomicDevelopment</t>
  </si>
  <si>
    <t>600s · General Government</t>
  </si>
  <si>
    <t>610 · Mayor, Council &amp; City Manager</t>
  </si>
  <si>
    <t>With IPERS</t>
  </si>
  <si>
    <t>Without IPERS</t>
  </si>
  <si>
    <t>Total Payroll Salaries &amp; Wages</t>
  </si>
  <si>
    <t>Payroll Taxes &amp; Benefits</t>
  </si>
  <si>
    <t>Unemployment - Federal</t>
  </si>
  <si>
    <t>Total Payroll Taxes &amp; Benefits</t>
  </si>
  <si>
    <t>Postage &amp; Shipping</t>
  </si>
  <si>
    <t>Printing &amp; Publishing</t>
  </si>
  <si>
    <t>610 · Mayor, Council &amp; City Manager - Other</t>
  </si>
  <si>
    <t>Total 610 · Mayor, Council &amp; City Manager</t>
  </si>
  <si>
    <t>620 · Clerk,Treasurer,FinancialAdmin</t>
  </si>
  <si>
    <t>Medicare</t>
  </si>
  <si>
    <t>Social Security</t>
  </si>
  <si>
    <t>Unemployment - State</t>
  </si>
  <si>
    <t>Payroll Taxes &amp; Benefits - Other</t>
  </si>
  <si>
    <t>Total 620 · Clerk,Treasurer,FinancialAdmin</t>
  </si>
  <si>
    <t>630 · Elections</t>
  </si>
  <si>
    <t>650 · City Hall &amp; General Buildings</t>
  </si>
  <si>
    <t>Telecommunications/Internet</t>
  </si>
  <si>
    <t>Total 650 · City Hall &amp; General Buildings</t>
  </si>
  <si>
    <t>699 · Other General Government</t>
  </si>
  <si>
    <t>Total 699 · Other General Government</t>
  </si>
  <si>
    <t>Total 600s · General Government</t>
  </si>
  <si>
    <t>Total 100-799 · Governmental Activities</t>
  </si>
  <si>
    <t>Total Expense</t>
  </si>
  <si>
    <t>Net Ordinary Income</t>
  </si>
  <si>
    <t>Budget Proposal - Water</t>
  </si>
  <si>
    <t>D · Intergovernmental</t>
  </si>
  <si>
    <t>D3 · OtherStateGrants&amp;Reimbursements</t>
  </si>
  <si>
    <t>4440 · State Grants</t>
  </si>
  <si>
    <t>4450 · Iowa Dept of Natural Resources</t>
  </si>
  <si>
    <t>4455 · IowaDeptOfEconomicDevelopment</t>
  </si>
  <si>
    <t>Total D3 · OtherStateGrants&amp;Reimbursements</t>
  </si>
  <si>
    <t>D4 · Local Grants &amp; Reimbursements</t>
  </si>
  <si>
    <t>Total D · Intergovernmental</t>
  </si>
  <si>
    <t>G2 · Deposits &amp; Sales/FuelTaxRefunds</t>
  </si>
  <si>
    <t>H · Other Financing Sources</t>
  </si>
  <si>
    <t>4820 · Proceeds of Debt(Excluding TIF)</t>
  </si>
  <si>
    <t>Total H · Other Financing Sources</t>
  </si>
  <si>
    <t>800s · Business Type Activities</t>
  </si>
  <si>
    <t>810 · Water</t>
  </si>
  <si>
    <t>Debt Service - Interest</t>
  </si>
  <si>
    <t>Debt Service - Principal</t>
  </si>
  <si>
    <t>IPERS</t>
  </si>
  <si>
    <t>Water/Sewer Expense</t>
  </si>
  <si>
    <t>Total 810 · Water</t>
  </si>
  <si>
    <t>Total 800s · Business Type Activities</t>
  </si>
  <si>
    <t>General</t>
  </si>
  <si>
    <t>Water</t>
  </si>
  <si>
    <t>Net Gain/Loss</t>
  </si>
  <si>
    <t>Double Check</t>
  </si>
  <si>
    <t>Scenario Builder</t>
  </si>
  <si>
    <t>Other General Govt</t>
  </si>
  <si>
    <t>Sewer</t>
  </si>
  <si>
    <t>Wages</t>
  </si>
  <si>
    <t>Hours</t>
  </si>
  <si>
    <t>Current</t>
  </si>
  <si>
    <t>Raise</t>
  </si>
  <si>
    <t>Periods</t>
  </si>
  <si>
    <t>Amount</t>
  </si>
  <si>
    <t>mayor</t>
  </si>
  <si>
    <t>council 1</t>
  </si>
  <si>
    <t>council 2</t>
  </si>
  <si>
    <t>council 3</t>
  </si>
  <si>
    <t>council 4</t>
  </si>
  <si>
    <t>council 5</t>
  </si>
  <si>
    <t>employee 1</t>
  </si>
  <si>
    <t>employee 2</t>
  </si>
  <si>
    <t>Utility Rates</t>
  </si>
  <si>
    <t>Base Rate</t>
  </si>
  <si>
    <t>Increase</t>
  </si>
  <si>
    <t>Connections</t>
  </si>
  <si>
    <t>Total</t>
  </si>
  <si>
    <t>Year</t>
  </si>
  <si>
    <t>Water Usage</t>
  </si>
  <si>
    <t>Sewer Service</t>
  </si>
  <si>
    <t>Garbage</t>
  </si>
  <si>
    <t>amount set by tax increase, usually set by state &amp; not negotiable</t>
  </si>
  <si>
    <t>amounts to be discussed during budget meeting &amp; can be changed</t>
  </si>
  <si>
    <t>wages - amounts brought over from summary page - can be changed by amounts in blue on the summary page</t>
  </si>
  <si>
    <t>payroll taxes - amount will automatically calculate based upon the amount in the orange highlight</t>
  </si>
  <si>
    <t>Roads</t>
  </si>
  <si>
    <t>Council with IPERS</t>
  </si>
  <si>
    <t>Council without IPERS</t>
  </si>
  <si>
    <t>Clerk</t>
  </si>
  <si>
    <t>Parks</t>
  </si>
  <si>
    <t>City Hall &amp; Gen Bldgs</t>
  </si>
  <si>
    <t>water sales - amount brought over from summary page - can be changed by amounts in blue on the summary page</t>
  </si>
  <si>
    <t>Water Service</t>
  </si>
  <si>
    <t>Landfill</t>
  </si>
  <si>
    <t>Water Fund</t>
  </si>
  <si>
    <t>Sewer Fund</t>
  </si>
  <si>
    <t>General Fund</t>
  </si>
  <si>
    <t>Budget Proposal - Employee Benefits</t>
  </si>
  <si>
    <t>210 · Roads, Bridges, Sidewalks</t>
  </si>
  <si>
    <t>Total 210 · Roads, Bridges, Sidewalks</t>
  </si>
  <si>
    <t>250 · Snow Removal</t>
  </si>
  <si>
    <t>Total 250 · Snow Removal</t>
  </si>
  <si>
    <t>Snow Removal</t>
  </si>
  <si>
    <t>Emp Ben</t>
  </si>
  <si>
    <t>garbage &amp; landfill sales - amount brought over from summary page - can be changed by amounts in blue on the summary page</t>
  </si>
  <si>
    <t>City in Iowa</t>
  </si>
  <si>
    <t>clerk</t>
  </si>
  <si>
    <t>maintenance - part time</t>
  </si>
  <si>
    <t>maintenance - full time</t>
  </si>
  <si>
    <t>Budget Proposal - RUT</t>
  </si>
  <si>
    <t>D2 · State Shared Revenues</t>
  </si>
  <si>
    <t>4430 · Road Use Taxes</t>
  </si>
  <si>
    <t>Total D2 · State Shared Revenues</t>
  </si>
  <si>
    <t>230 · Street Lighting</t>
  </si>
  <si>
    <t>Budget Proposal - Sewer</t>
  </si>
  <si>
    <t>815 · Sewer</t>
  </si>
  <si>
    <t>Total 815 · Sewer</t>
  </si>
  <si>
    <t>City of Demo</t>
  </si>
  <si>
    <t>Oct 31, 19</t>
  </si>
  <si>
    <t>Proposed FY21</t>
  </si>
  <si>
    <t>RUT</t>
  </si>
  <si>
    <t>sewer sales - amount brought over from summary page - can be changed by amounts in blue on the summary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</si>
</sst>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4" fontId="7" fillId="0" borderId="0" applyFont="0" applyFill="0" applyBorder="0" applyAlignment="0" applyProtection="0"/>
  </cellStyleXfs>
  <cellXfs count="10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164" fontId="5" fillId="0" borderId="4" xfId="0" applyNumberFormat="1" applyFont="1" applyBorder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6" fillId="0" borderId="0" xfId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4" fontId="0" fillId="0" borderId="0" xfId="2" applyNumberFormat="1" applyFont="1"/>
    <xf numFmtId="4" fontId="8" fillId="2" borderId="0" xfId="0" applyNumberFormat="1" applyFont="1" applyFill="1"/>
    <xf numFmtId="4" fontId="8" fillId="2" borderId="5" xfId="2" applyNumberFormat="1" applyFont="1" applyFill="1" applyBorder="1"/>
    <xf numFmtId="0" fontId="9" fillId="0" borderId="0" xfId="0" applyFont="1"/>
    <xf numFmtId="0" fontId="8" fillId="0" borderId="9" xfId="0" applyFont="1" applyBorder="1"/>
    <xf numFmtId="4" fontId="8" fillId="0" borderId="10" xfId="0" applyNumberFormat="1" applyFont="1" applyBorder="1"/>
    <xf numFmtId="0" fontId="0" fillId="0" borderId="6" xfId="0" applyBorder="1"/>
    <xf numFmtId="4" fontId="0" fillId="0" borderId="7" xfId="2" applyNumberFormat="1" applyFont="1" applyBorder="1"/>
    <xf numFmtId="4" fontId="0" fillId="3" borderId="7" xfId="2" applyNumberFormat="1" applyFont="1" applyFill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4" fontId="0" fillId="3" borderId="0" xfId="0" applyNumberFormat="1" applyFill="1"/>
    <xf numFmtId="4" fontId="0" fillId="0" borderId="10" xfId="0" applyNumberFormat="1" applyBorder="1"/>
    <xf numFmtId="0" fontId="0" fillId="0" borderId="11" xfId="0" applyBorder="1"/>
    <xf numFmtId="4" fontId="0" fillId="0" borderId="12" xfId="0" applyNumberFormat="1" applyBorder="1"/>
    <xf numFmtId="4" fontId="0" fillId="3" borderId="12" xfId="0" applyNumberFormat="1" applyFill="1" applyBorder="1"/>
    <xf numFmtId="0" fontId="0" fillId="0" borderId="12" xfId="0" applyBorder="1"/>
    <xf numFmtId="4" fontId="0" fillId="0" borderId="13" xfId="0" applyNumberFormat="1" applyBorder="1"/>
    <xf numFmtId="44" fontId="0" fillId="0" borderId="0" xfId="0" applyNumberFormat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4" fontId="0" fillId="0" borderId="6" xfId="0" applyNumberFormat="1" applyBorder="1"/>
    <xf numFmtId="0" fontId="0" fillId="3" borderId="7" xfId="0" applyFill="1" applyBorder="1"/>
    <xf numFmtId="4" fontId="0" fillId="0" borderId="7" xfId="0" applyNumberFormat="1" applyBorder="1"/>
    <xf numFmtId="4" fontId="0" fillId="0" borderId="9" xfId="0" applyNumberFormat="1" applyBorder="1"/>
    <xf numFmtId="0" fontId="0" fillId="3" borderId="0" xfId="0" applyFill="1"/>
    <xf numFmtId="4" fontId="0" fillId="0" borderId="11" xfId="0" applyNumberFormat="1" applyBorder="1"/>
    <xf numFmtId="0" fontId="0" fillId="3" borderId="12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164" fontId="5" fillId="3" borderId="0" xfId="0" applyNumberFormat="1" applyFont="1" applyFill="1" applyBorder="1"/>
    <xf numFmtId="164" fontId="5" fillId="3" borderId="0" xfId="0" applyNumberFormat="1" applyFont="1" applyFill="1"/>
    <xf numFmtId="164" fontId="5" fillId="3" borderId="2" xfId="0" applyNumberFormat="1" applyFont="1" applyFill="1" applyBorder="1"/>
    <xf numFmtId="164" fontId="5" fillId="4" borderId="0" xfId="0" applyNumberFormat="1" applyFont="1" applyFill="1" applyBorder="1"/>
    <xf numFmtId="164" fontId="5" fillId="5" borderId="0" xfId="0" applyNumberFormat="1" applyFont="1" applyFill="1" applyBorder="1"/>
    <xf numFmtId="164" fontId="5" fillId="5" borderId="2" xfId="0" applyNumberFormat="1" applyFont="1" applyFill="1" applyBorder="1"/>
    <xf numFmtId="164" fontId="5" fillId="6" borderId="0" xfId="0" applyNumberFormat="1" applyFont="1" applyFill="1" applyBorder="1"/>
    <xf numFmtId="0" fontId="8" fillId="0" borderId="11" xfId="0" applyFont="1" applyBorder="1"/>
    <xf numFmtId="4" fontId="8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0" fillId="0" borderId="0" xfId="0" applyBorder="1"/>
    <xf numFmtId="4" fontId="0" fillId="3" borderId="7" xfId="0" applyNumberFormat="1" applyFill="1" applyBorder="1"/>
    <xf numFmtId="4" fontId="0" fillId="0" borderId="0" xfId="0" applyNumberFormat="1" applyBorder="1"/>
    <xf numFmtId="4" fontId="0" fillId="3" borderId="0" xfId="0" applyNumberFormat="1" applyFill="1" applyBorder="1"/>
    <xf numFmtId="0" fontId="0" fillId="7" borderId="0" xfId="0" applyFill="1"/>
    <xf numFmtId="164" fontId="5" fillId="5" borderId="0" xfId="0" applyNumberFormat="1" applyFont="1" applyFill="1"/>
    <xf numFmtId="164" fontId="5" fillId="6" borderId="0" xfId="0" applyNumberFormat="1" applyFont="1" applyFill="1"/>
    <xf numFmtId="164" fontId="5" fillId="6" borderId="2" xfId="0" applyNumberFormat="1" applyFont="1" applyFill="1" applyBorder="1"/>
    <xf numFmtId="49" fontId="1" fillId="0" borderId="0" xfId="0" applyNumberFormat="1" applyFont="1" applyBorder="1"/>
    <xf numFmtId="0" fontId="0" fillId="3" borderId="0" xfId="0" applyFill="1" applyBorder="1"/>
    <xf numFmtId="49" fontId="1" fillId="0" borderId="8" xfId="0" applyNumberFormat="1" applyFont="1" applyBorder="1"/>
    <xf numFmtId="0" fontId="10" fillId="0" borderId="13" xfId="0" applyFont="1" applyBorder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0" fillId="0" borderId="0" xfId="0" applyFill="1"/>
    <xf numFmtId="4" fontId="0" fillId="0" borderId="9" xfId="0" applyNumberFormat="1" applyFill="1" applyBorder="1"/>
    <xf numFmtId="0" fontId="10" fillId="0" borderId="8" xfId="0" applyFont="1" applyBorder="1"/>
    <xf numFmtId="0" fontId="10" fillId="0" borderId="10" xfId="0" applyFont="1" applyBorder="1"/>
    <xf numFmtId="49" fontId="1" fillId="0" borderId="10" xfId="0" applyNumberFormat="1" applyFont="1" applyBorder="1"/>
    <xf numFmtId="49" fontId="1" fillId="0" borderId="13" xfId="0" applyNumberFormat="1" applyFont="1" applyBorder="1"/>
    <xf numFmtId="164" fontId="12" fillId="7" borderId="0" xfId="0" applyNumberFormat="1" applyFont="1" applyFill="1" applyBorder="1"/>
    <xf numFmtId="164" fontId="11" fillId="6" borderId="0" xfId="0" applyNumberFormat="1" applyFont="1" applyFill="1"/>
    <xf numFmtId="164" fontId="11" fillId="6" borderId="0" xfId="0" applyNumberFormat="1" applyFont="1" applyFill="1" applyBorder="1"/>
    <xf numFmtId="164" fontId="12" fillId="7" borderId="0" xfId="0" applyNumberFormat="1" applyFont="1" applyFill="1"/>
    <xf numFmtId="0" fontId="13" fillId="7" borderId="0" xfId="0" applyFont="1" applyFill="1"/>
    <xf numFmtId="164" fontId="5" fillId="8" borderId="0" xfId="0" applyNumberFormat="1" applyFont="1" applyFill="1" applyBorder="1"/>
    <xf numFmtId="164" fontId="5" fillId="8" borderId="0" xfId="0" applyNumberFormat="1" applyFont="1" applyFill="1"/>
    <xf numFmtId="164" fontId="5" fillId="8" borderId="2" xfId="0" applyNumberFormat="1" applyFont="1" applyFill="1" applyBorder="1"/>
    <xf numFmtId="164" fontId="5" fillId="9" borderId="0" xfId="0" applyNumberFormat="1" applyFont="1" applyFill="1"/>
    <xf numFmtId="164" fontId="5" fillId="9" borderId="0" xfId="0" applyNumberFormat="1" applyFont="1" applyFill="1" applyBorder="1"/>
    <xf numFmtId="164" fontId="5" fillId="2" borderId="0" xfId="0" applyNumberFormat="1" applyFont="1" applyFill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Fill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0" xfId="1"/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</cellXfs>
  <cellStyles count="3">
    <cellStyle name="Currency" xfId="2" builtinId="4"/>
    <cellStyle name="Normal" xfId="0" builtinId="0"/>
    <cellStyle name="Normal 2" xfId="1" xr:uid="{B7BF3BE3-73DE-4333-8041-E0EA8B9D3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412D-83C8-4625-A49E-431F945CB6E9}">
  <dimension ref="A1:AY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2.7109375" customWidth="1"/>
    <col min="2" max="5" width="12.7109375" customWidth="1"/>
    <col min="6" max="10" width="12.85546875" customWidth="1"/>
    <col min="17" max="17" width="12.140625" customWidth="1"/>
    <col min="18" max="18" width="17" customWidth="1"/>
  </cols>
  <sheetData>
    <row r="1" spans="1:51" x14ac:dyDescent="0.25">
      <c r="B1" s="105" t="s">
        <v>114</v>
      </c>
      <c r="C1" s="106" t="s">
        <v>183</v>
      </c>
      <c r="D1" s="106" t="s">
        <v>166</v>
      </c>
      <c r="E1" s="106" t="s">
        <v>115</v>
      </c>
      <c r="F1" s="106" t="s">
        <v>120</v>
      </c>
    </row>
    <row r="2" spans="1:51" s="20" customFormat="1" x14ac:dyDescent="0.25">
      <c r="A2" s="20" t="s">
        <v>6</v>
      </c>
      <c r="B2" s="21">
        <f>General!N23</f>
        <v>50178</v>
      </c>
      <c r="C2" s="21">
        <f>RUT!N12</f>
        <v>20753.452499999999</v>
      </c>
      <c r="D2" s="21">
        <f>'Employee Benefits'!N12</f>
        <v>12390</v>
      </c>
      <c r="E2" s="21">
        <f>Water!N23</f>
        <v>362674.3725</v>
      </c>
      <c r="F2" s="20">
        <f>Sewer!N16</f>
        <v>24624</v>
      </c>
    </row>
    <row r="3" spans="1:51" s="20" customFormat="1" x14ac:dyDescent="0.25">
      <c r="A3" s="20" t="s">
        <v>25</v>
      </c>
      <c r="B3" s="21">
        <f>General!N138</f>
        <v>80204</v>
      </c>
      <c r="C3" s="21">
        <f>RUT!N38</f>
        <v>17219.7775</v>
      </c>
      <c r="D3" s="21">
        <f>'Employee Benefits'!N72</f>
        <v>4571</v>
      </c>
      <c r="E3" s="21">
        <f>Water!N53</f>
        <v>361807.08500000002</v>
      </c>
      <c r="F3" s="20">
        <f>Sewer!N43</f>
        <v>19991.84</v>
      </c>
    </row>
    <row r="4" spans="1:51" s="20" customFormat="1" ht="15.75" thickBot="1" x14ac:dyDescent="0.3">
      <c r="A4" s="22" t="s">
        <v>116</v>
      </c>
      <c r="B4" s="23">
        <f>B2-B3</f>
        <v>-30026</v>
      </c>
      <c r="C4" s="23">
        <f t="shared" ref="C4:F4" si="0">C2-C3</f>
        <v>3533.6749999999993</v>
      </c>
      <c r="D4" s="23">
        <f t="shared" si="0"/>
        <v>7819</v>
      </c>
      <c r="E4" s="23">
        <f t="shared" si="0"/>
        <v>867.28749999997672</v>
      </c>
      <c r="F4" s="23">
        <f t="shared" si="0"/>
        <v>4632.16</v>
      </c>
    </row>
    <row r="5" spans="1:51" s="20" customFormat="1" ht="15.75" thickTop="1" x14ac:dyDescent="0.25">
      <c r="A5" s="20" t="s">
        <v>117</v>
      </c>
      <c r="B5" s="21">
        <f>General!N139</f>
        <v>-30026</v>
      </c>
      <c r="C5" s="21">
        <f>RUT!N39</f>
        <v>3533.6750000000002</v>
      </c>
      <c r="D5" s="21">
        <f>'Employee Benefits'!N73</f>
        <v>7819</v>
      </c>
      <c r="E5" s="21">
        <f>Water!N55</f>
        <v>867.28750000000002</v>
      </c>
      <c r="F5" s="20">
        <f>Sewer!N44</f>
        <v>4632.16</v>
      </c>
    </row>
    <row r="6" spans="1:51" s="20" customFormat="1" x14ac:dyDescent="0.25"/>
    <row r="10" spans="1:51" ht="21" x14ac:dyDescent="0.35">
      <c r="A10" s="24" t="s">
        <v>118</v>
      </c>
      <c r="C10" s="20"/>
      <c r="D10" s="20"/>
      <c r="F10" s="20"/>
      <c r="H10" s="20"/>
      <c r="I10" s="20"/>
      <c r="K10" s="20"/>
      <c r="M10" s="20"/>
      <c r="N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Q10" s="20"/>
      <c r="AR10" s="20"/>
      <c r="AT10" s="20"/>
    </row>
    <row r="11" spans="1:51" x14ac:dyDescent="0.25">
      <c r="C11" s="20"/>
      <c r="D11" s="20"/>
      <c r="F11" s="20"/>
      <c r="H11" s="20"/>
      <c r="I11" s="20"/>
      <c r="K11" s="20"/>
      <c r="M11" s="20"/>
      <c r="N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Q11" s="20"/>
      <c r="AR11" s="20"/>
      <c r="AT11" s="20"/>
    </row>
    <row r="12" spans="1:51" x14ac:dyDescent="0.25">
      <c r="B12" s="101" t="s">
        <v>149</v>
      </c>
      <c r="C12" s="102"/>
      <c r="D12" s="102"/>
      <c r="E12" s="102"/>
      <c r="F12" s="103"/>
      <c r="G12" s="101" t="s">
        <v>150</v>
      </c>
      <c r="H12" s="102"/>
      <c r="I12" s="102"/>
      <c r="J12" s="102"/>
      <c r="K12" s="103"/>
      <c r="L12" s="101" t="s">
        <v>151</v>
      </c>
      <c r="M12" s="102"/>
      <c r="N12" s="102"/>
      <c r="O12" s="102"/>
      <c r="P12" s="103"/>
      <c r="Q12" s="101" t="s">
        <v>153</v>
      </c>
      <c r="R12" s="102"/>
      <c r="S12" s="102"/>
      <c r="T12" s="102"/>
      <c r="U12" s="103"/>
      <c r="V12" s="101" t="s">
        <v>119</v>
      </c>
      <c r="W12" s="102"/>
      <c r="X12" s="102"/>
      <c r="Y12" s="102"/>
      <c r="Z12" s="103"/>
      <c r="AA12" s="101" t="s">
        <v>152</v>
      </c>
      <c r="AB12" s="102"/>
      <c r="AC12" s="102"/>
      <c r="AD12" s="102"/>
      <c r="AE12" s="103"/>
      <c r="AF12" s="101" t="s">
        <v>148</v>
      </c>
      <c r="AG12" s="102"/>
      <c r="AH12" s="102"/>
      <c r="AI12" s="102"/>
      <c r="AJ12" s="103"/>
      <c r="AK12" s="101" t="s">
        <v>165</v>
      </c>
      <c r="AL12" s="102"/>
      <c r="AM12" s="102"/>
      <c r="AN12" s="102"/>
      <c r="AO12" s="103"/>
      <c r="AP12" s="101" t="s">
        <v>115</v>
      </c>
      <c r="AQ12" s="102"/>
      <c r="AR12" s="102"/>
      <c r="AS12" s="102"/>
      <c r="AT12" s="103"/>
      <c r="AU12" s="101" t="s">
        <v>120</v>
      </c>
      <c r="AV12" s="102"/>
      <c r="AW12" s="102"/>
      <c r="AX12" s="102"/>
      <c r="AY12" s="103"/>
    </row>
    <row r="13" spans="1:51" x14ac:dyDescent="0.25">
      <c r="A13" s="18" t="s">
        <v>121</v>
      </c>
      <c r="B13" s="25" t="s">
        <v>122</v>
      </c>
      <c r="C13" s="19" t="s">
        <v>123</v>
      </c>
      <c r="D13" s="19" t="s">
        <v>124</v>
      </c>
      <c r="E13" s="18" t="s">
        <v>125</v>
      </c>
      <c r="F13" s="26" t="s">
        <v>126</v>
      </c>
      <c r="G13" s="25" t="s">
        <v>122</v>
      </c>
      <c r="H13" s="19" t="s">
        <v>123</v>
      </c>
      <c r="I13" s="19" t="s">
        <v>124</v>
      </c>
      <c r="J13" s="18" t="s">
        <v>125</v>
      </c>
      <c r="K13" s="26" t="s">
        <v>126</v>
      </c>
      <c r="L13" s="61" t="s">
        <v>122</v>
      </c>
      <c r="M13" s="62" t="s">
        <v>123</v>
      </c>
      <c r="N13" s="62" t="s">
        <v>124</v>
      </c>
      <c r="O13" s="63" t="s">
        <v>125</v>
      </c>
      <c r="P13" s="64" t="s">
        <v>126</v>
      </c>
      <c r="Q13" s="25" t="s">
        <v>122</v>
      </c>
      <c r="R13" s="19" t="s">
        <v>123</v>
      </c>
      <c r="S13" s="19" t="s">
        <v>124</v>
      </c>
      <c r="T13" s="18" t="s">
        <v>125</v>
      </c>
      <c r="U13" s="26" t="s">
        <v>126</v>
      </c>
      <c r="V13" s="25" t="s">
        <v>122</v>
      </c>
      <c r="W13" s="19" t="s">
        <v>123</v>
      </c>
      <c r="X13" s="19" t="s">
        <v>124</v>
      </c>
      <c r="Y13" s="18" t="s">
        <v>125</v>
      </c>
      <c r="Z13" s="26" t="s">
        <v>126</v>
      </c>
      <c r="AA13" s="61" t="s">
        <v>122</v>
      </c>
      <c r="AB13" s="62" t="s">
        <v>123</v>
      </c>
      <c r="AC13" s="62" t="s">
        <v>124</v>
      </c>
      <c r="AD13" s="63" t="s">
        <v>125</v>
      </c>
      <c r="AE13" s="64" t="s">
        <v>126</v>
      </c>
      <c r="AF13" s="25" t="s">
        <v>122</v>
      </c>
      <c r="AG13" s="19" t="s">
        <v>123</v>
      </c>
      <c r="AH13" s="19" t="s">
        <v>124</v>
      </c>
      <c r="AI13" s="18" t="s">
        <v>125</v>
      </c>
      <c r="AJ13" s="26" t="s">
        <v>126</v>
      </c>
      <c r="AK13" s="25" t="s">
        <v>122</v>
      </c>
      <c r="AL13" s="19" t="s">
        <v>123</v>
      </c>
      <c r="AM13" s="19" t="s">
        <v>124</v>
      </c>
      <c r="AN13" s="18" t="s">
        <v>125</v>
      </c>
      <c r="AO13" s="26" t="s">
        <v>126</v>
      </c>
      <c r="AP13" s="25" t="s">
        <v>122</v>
      </c>
      <c r="AQ13" s="19" t="s">
        <v>123</v>
      </c>
      <c r="AR13" s="19" t="s">
        <v>124</v>
      </c>
      <c r="AS13" s="18" t="s">
        <v>125</v>
      </c>
      <c r="AT13" s="26" t="s">
        <v>126</v>
      </c>
      <c r="AU13" s="25" t="s">
        <v>122</v>
      </c>
      <c r="AV13" s="19" t="s">
        <v>123</v>
      </c>
      <c r="AW13" s="19" t="s">
        <v>124</v>
      </c>
      <c r="AX13" s="18" t="s">
        <v>125</v>
      </c>
      <c r="AY13" s="26" t="s">
        <v>126</v>
      </c>
    </row>
    <row r="14" spans="1:51" x14ac:dyDescent="0.25">
      <c r="A14" t="s">
        <v>171</v>
      </c>
      <c r="B14" s="27"/>
      <c r="C14" s="28"/>
      <c r="D14" s="29"/>
      <c r="E14" s="30"/>
      <c r="F14" s="31">
        <f>B14*(C14+D14)*E14</f>
        <v>0</v>
      </c>
      <c r="G14" s="27"/>
      <c r="H14" s="28"/>
      <c r="I14" s="29"/>
      <c r="J14" s="30"/>
      <c r="K14" s="31">
        <f t="shared" ref="K14:K24" si="1">G14*(H14+I14)*J14</f>
        <v>0</v>
      </c>
      <c r="L14" s="27"/>
      <c r="M14" s="28"/>
      <c r="N14" s="29"/>
      <c r="O14" s="30"/>
      <c r="P14" s="31">
        <f t="shared" ref="P14:P24" si="2">L14*(M14+N14)*O14</f>
        <v>0</v>
      </c>
      <c r="Q14" s="27">
        <v>10</v>
      </c>
      <c r="R14" s="28">
        <v>15</v>
      </c>
      <c r="S14" s="29">
        <v>1</v>
      </c>
      <c r="T14" s="30">
        <v>12</v>
      </c>
      <c r="U14" s="31">
        <f t="shared" ref="U14:U24" si="3">Q14*(R14+S14)*T14</f>
        <v>1920</v>
      </c>
      <c r="V14" s="27"/>
      <c r="W14" s="28"/>
      <c r="X14" s="29"/>
      <c r="Y14" s="30"/>
      <c r="Z14" s="31">
        <f t="shared" ref="Z14" si="4">V14*(W14+X14)*Y14</f>
        <v>0</v>
      </c>
      <c r="AA14" s="27">
        <v>20</v>
      </c>
      <c r="AB14" s="28">
        <v>15</v>
      </c>
      <c r="AC14" s="66">
        <v>1</v>
      </c>
      <c r="AD14" s="30">
        <v>12</v>
      </c>
      <c r="AE14" s="31">
        <f>AA14*(AB14+AC14)*AD14</f>
        <v>3840</v>
      </c>
      <c r="AF14" s="27">
        <v>35</v>
      </c>
      <c r="AG14" s="28">
        <v>15</v>
      </c>
      <c r="AH14" s="29">
        <v>1</v>
      </c>
      <c r="AI14" s="30">
        <v>12</v>
      </c>
      <c r="AJ14" s="31">
        <f t="shared" ref="AJ14:AJ24" si="5">AF14*(AG14+AH14)*AI14</f>
        <v>6720</v>
      </c>
      <c r="AK14" s="27"/>
      <c r="AL14" s="28"/>
      <c r="AM14" s="29"/>
      <c r="AN14" s="30"/>
      <c r="AO14" s="31">
        <f t="shared" ref="AO14" si="6">AK14*(AL14+AM14)*AN14</f>
        <v>0</v>
      </c>
      <c r="AP14" s="27">
        <v>50</v>
      </c>
      <c r="AQ14" s="28">
        <v>15</v>
      </c>
      <c r="AR14" s="29">
        <v>1</v>
      </c>
      <c r="AS14" s="30">
        <v>12</v>
      </c>
      <c r="AT14" s="31">
        <f t="shared" ref="AT14:AT24" si="7">AP14*(AQ14+AR14)*AS14</f>
        <v>9600</v>
      </c>
      <c r="AU14" s="27">
        <v>45</v>
      </c>
      <c r="AV14" s="28">
        <v>15</v>
      </c>
      <c r="AW14" s="29">
        <v>1</v>
      </c>
      <c r="AX14" s="30">
        <v>12</v>
      </c>
      <c r="AY14" s="31">
        <f t="shared" ref="AY14:AY24" si="8">AU14*(AV14+AW14)*AX14</f>
        <v>8640</v>
      </c>
    </row>
    <row r="15" spans="1:51" x14ac:dyDescent="0.25">
      <c r="A15" t="s">
        <v>170</v>
      </c>
      <c r="B15" s="32"/>
      <c r="C15" s="20"/>
      <c r="D15" s="33"/>
      <c r="F15" s="34">
        <f>B15*(C15+D15)*E15</f>
        <v>0</v>
      </c>
      <c r="G15" s="32"/>
      <c r="H15" s="20"/>
      <c r="I15" s="33"/>
      <c r="K15" s="34">
        <f>G15*(H15+I15)*J15</f>
        <v>0</v>
      </c>
      <c r="L15" s="32"/>
      <c r="M15" s="20"/>
      <c r="N15" s="33"/>
      <c r="P15" s="34">
        <f>L15*(M15+N15)*O15</f>
        <v>0</v>
      </c>
      <c r="Q15" s="32"/>
      <c r="R15" s="20"/>
      <c r="S15" s="33"/>
      <c r="U15" s="34">
        <f>Q15*(R15+S15)*T15</f>
        <v>0</v>
      </c>
      <c r="V15" s="32"/>
      <c r="W15" s="20"/>
      <c r="X15" s="33"/>
      <c r="Z15" s="34">
        <f>V15*(W15+X15)*Y15</f>
        <v>0</v>
      </c>
      <c r="AA15" s="32">
        <v>1</v>
      </c>
      <c r="AB15" s="67">
        <v>13</v>
      </c>
      <c r="AC15" s="68"/>
      <c r="AD15" s="65">
        <v>12</v>
      </c>
      <c r="AE15" s="34">
        <f t="shared" ref="AE15" si="9">AA15*(AB15+AC15)*AD15</f>
        <v>156</v>
      </c>
      <c r="AF15" s="32">
        <v>1</v>
      </c>
      <c r="AG15" s="20">
        <v>13.39</v>
      </c>
      <c r="AH15" s="33"/>
      <c r="AI15">
        <v>12</v>
      </c>
      <c r="AJ15" s="34">
        <f>AF15*(AG15+AH15)*AI15</f>
        <v>160.68</v>
      </c>
      <c r="AK15" s="32"/>
      <c r="AL15" s="20"/>
      <c r="AM15" s="33"/>
      <c r="AO15" s="34">
        <f>AK15*(AL15+AM15)*AN15</f>
        <v>0</v>
      </c>
      <c r="AP15" s="32">
        <v>1.5</v>
      </c>
      <c r="AQ15" s="20">
        <v>13</v>
      </c>
      <c r="AR15" s="33"/>
      <c r="AS15">
        <v>12</v>
      </c>
      <c r="AT15" s="34">
        <f>AP15*(AQ15+AR15)*AS15</f>
        <v>234</v>
      </c>
      <c r="AU15" s="32">
        <v>1.5</v>
      </c>
      <c r="AV15" s="20">
        <v>13</v>
      </c>
      <c r="AW15" s="33"/>
      <c r="AX15">
        <v>12</v>
      </c>
      <c r="AY15" s="34">
        <f>AU15*(AV15+AW15)*AX15</f>
        <v>234</v>
      </c>
    </row>
    <row r="16" spans="1:51" x14ac:dyDescent="0.25">
      <c r="A16" t="s">
        <v>169</v>
      </c>
      <c r="B16" s="32"/>
      <c r="C16" s="20"/>
      <c r="D16" s="33"/>
      <c r="F16" s="34">
        <f>B16*(C16+D16)*E16</f>
        <v>0</v>
      </c>
      <c r="G16" s="32"/>
      <c r="H16" s="20"/>
      <c r="I16" s="33"/>
      <c r="K16" s="34">
        <f>G16*(H16+I16)*J16</f>
        <v>0</v>
      </c>
      <c r="L16" s="32">
        <v>1</v>
      </c>
      <c r="M16" s="20">
        <v>800</v>
      </c>
      <c r="N16" s="33">
        <f>M16*0.03</f>
        <v>24</v>
      </c>
      <c r="O16">
        <v>12</v>
      </c>
      <c r="P16" s="34">
        <f>L16*(M16+N16)*O16</f>
        <v>9888</v>
      </c>
      <c r="Q16" s="32"/>
      <c r="R16" s="20"/>
      <c r="S16" s="33"/>
      <c r="U16" s="34">
        <f>Q16*(R16+S16)*T16</f>
        <v>0</v>
      </c>
      <c r="V16" s="32"/>
      <c r="W16" s="20"/>
      <c r="X16" s="33"/>
      <c r="Z16" s="34">
        <f>V16*(W16+X16)*Y16</f>
        <v>0</v>
      </c>
      <c r="AA16" s="32"/>
      <c r="AB16" s="67"/>
      <c r="AC16" s="68"/>
      <c r="AD16" s="65"/>
      <c r="AE16" s="34">
        <f t="shared" ref="AE16:AE24" si="10">AA16*(AB16+AC16)*AD16</f>
        <v>0</v>
      </c>
      <c r="AF16" s="32">
        <v>1</v>
      </c>
      <c r="AG16" s="20">
        <v>200</v>
      </c>
      <c r="AH16" s="33">
        <f>AG16*0.03</f>
        <v>6</v>
      </c>
      <c r="AI16">
        <v>12</v>
      </c>
      <c r="AJ16" s="34">
        <f>AF16*(AG16+AH16)*AI16</f>
        <v>2472</v>
      </c>
      <c r="AK16" s="32"/>
      <c r="AL16" s="20"/>
      <c r="AM16" s="33"/>
      <c r="AO16" s="34">
        <f>AK16*(AL16+AM16)*AN16</f>
        <v>0</v>
      </c>
      <c r="AP16" s="32">
        <v>1</v>
      </c>
      <c r="AQ16" s="20">
        <v>250</v>
      </c>
      <c r="AR16" s="33">
        <f>AQ16*0.03</f>
        <v>7.5</v>
      </c>
      <c r="AS16">
        <v>12</v>
      </c>
      <c r="AT16" s="34">
        <f>AP16*(AQ16+AR16)*AS16</f>
        <v>3090</v>
      </c>
      <c r="AU16" s="32">
        <v>1</v>
      </c>
      <c r="AV16" s="20">
        <v>250</v>
      </c>
      <c r="AW16" s="33">
        <f>AV16*0.03</f>
        <v>7.5</v>
      </c>
      <c r="AX16">
        <v>12</v>
      </c>
      <c r="AY16" s="34">
        <f>AU16*(AV16+AW16)*AX16</f>
        <v>3090</v>
      </c>
    </row>
    <row r="17" spans="1:51" x14ac:dyDescent="0.25">
      <c r="A17" t="s">
        <v>133</v>
      </c>
      <c r="B17" s="32"/>
      <c r="C17" s="20"/>
      <c r="D17" s="33"/>
      <c r="F17" s="34">
        <f>B17*(C17+D17)*E17</f>
        <v>0</v>
      </c>
      <c r="G17" s="32"/>
      <c r="H17" s="20"/>
      <c r="I17" s="33"/>
      <c r="K17" s="34">
        <f>G17*(H17+I17)*J17</f>
        <v>0</v>
      </c>
      <c r="L17" s="32"/>
      <c r="M17" s="20"/>
      <c r="N17" s="33"/>
      <c r="P17" s="34">
        <f>L17*(M17+N17)*O17</f>
        <v>0</v>
      </c>
      <c r="Q17" s="32"/>
      <c r="R17" s="20"/>
      <c r="S17" s="33"/>
      <c r="U17" s="34">
        <f>Q17*(R17+S17)*T17</f>
        <v>0</v>
      </c>
      <c r="V17" s="32"/>
      <c r="W17" s="20"/>
      <c r="X17" s="33"/>
      <c r="Z17" s="34">
        <f>V17*(W17+X17)*Y17</f>
        <v>0</v>
      </c>
      <c r="AA17" s="32"/>
      <c r="AB17" s="67"/>
      <c r="AC17" s="68"/>
      <c r="AD17" s="65"/>
      <c r="AE17" s="34">
        <f t="shared" si="10"/>
        <v>0</v>
      </c>
      <c r="AF17" s="32"/>
      <c r="AG17" s="20"/>
      <c r="AH17" s="33"/>
      <c r="AJ17" s="34">
        <f>AF17*(AG17+AH17)*AI17</f>
        <v>0</v>
      </c>
      <c r="AK17" s="32"/>
      <c r="AL17" s="20"/>
      <c r="AM17" s="33"/>
      <c r="AO17" s="34">
        <f>AK17*(AL17+AM17)*AN17</f>
        <v>0</v>
      </c>
      <c r="AP17" s="32"/>
      <c r="AQ17" s="20"/>
      <c r="AR17" s="33"/>
      <c r="AT17" s="34">
        <f>AP17*(AQ17+AR17)*AS17</f>
        <v>0</v>
      </c>
      <c r="AU17" s="32"/>
      <c r="AV17" s="20"/>
      <c r="AW17" s="33"/>
      <c r="AY17" s="34">
        <f>AU17*(AV17+AW17)*AX17</f>
        <v>0</v>
      </c>
    </row>
    <row r="18" spans="1:51" x14ac:dyDescent="0.25">
      <c r="A18" t="s">
        <v>134</v>
      </c>
      <c r="B18" s="32"/>
      <c r="C18" s="20"/>
      <c r="D18" s="33"/>
      <c r="F18" s="34">
        <f t="shared" ref="F18" si="11">B18*(C18+D18)*E18</f>
        <v>0</v>
      </c>
      <c r="G18" s="32"/>
      <c r="H18" s="20"/>
      <c r="I18" s="33"/>
      <c r="K18" s="34">
        <f t="shared" ref="K18" si="12">G18*(H18+I18)*J18</f>
        <v>0</v>
      </c>
      <c r="L18" s="32"/>
      <c r="M18" s="20"/>
      <c r="N18" s="33"/>
      <c r="P18" s="34">
        <f t="shared" ref="P18" si="13">L18*(M18+N18)*O18</f>
        <v>0</v>
      </c>
      <c r="Q18" s="32"/>
      <c r="R18" s="20"/>
      <c r="S18" s="33"/>
      <c r="U18" s="34">
        <f t="shared" ref="U18" si="14">Q18*(R18+S18)*T18</f>
        <v>0</v>
      </c>
      <c r="V18" s="32"/>
      <c r="W18" s="20"/>
      <c r="X18" s="33"/>
      <c r="Z18" s="34">
        <f t="shared" ref="Z18:Z24" si="15">V18*(W18+X18)*Y18</f>
        <v>0</v>
      </c>
      <c r="AA18" s="32"/>
      <c r="AB18" s="67"/>
      <c r="AC18" s="68"/>
      <c r="AD18" s="65"/>
      <c r="AE18" s="34">
        <f t="shared" si="10"/>
        <v>0</v>
      </c>
      <c r="AF18" s="32"/>
      <c r="AG18" s="20"/>
      <c r="AH18" s="33"/>
      <c r="AJ18" s="34">
        <f t="shared" ref="AJ18" si="16">AF18*(AG18+AH18)*AI18</f>
        <v>0</v>
      </c>
      <c r="AK18" s="32"/>
      <c r="AL18" s="20"/>
      <c r="AM18" s="33"/>
      <c r="AO18" s="34">
        <f t="shared" ref="AO18:AO24" si="17">AK18*(AL18+AM18)*AN18</f>
        <v>0</v>
      </c>
      <c r="AP18" s="32"/>
      <c r="AQ18" s="20"/>
      <c r="AR18" s="33"/>
      <c r="AT18" s="34">
        <f t="shared" ref="AT18" si="18">AP18*(AQ18+AR18)*AS18</f>
        <v>0</v>
      </c>
      <c r="AU18" s="32"/>
      <c r="AV18" s="20"/>
      <c r="AW18" s="33"/>
      <c r="AY18" s="34">
        <f t="shared" ref="AY18" si="19">AU18*(AV18+AW18)*AX18</f>
        <v>0</v>
      </c>
    </row>
    <row r="19" spans="1:51" x14ac:dyDescent="0.25">
      <c r="A19" t="s">
        <v>127</v>
      </c>
      <c r="B19" s="32">
        <v>1</v>
      </c>
      <c r="C19" s="20">
        <v>50</v>
      </c>
      <c r="D19" s="33"/>
      <c r="E19">
        <v>12</v>
      </c>
      <c r="F19" s="34">
        <f t="shared" ref="F19:F24" si="20">B19*(C19+D19)*E19</f>
        <v>600</v>
      </c>
      <c r="G19" s="32"/>
      <c r="H19" s="20"/>
      <c r="I19" s="33"/>
      <c r="K19" s="34">
        <f t="shared" si="1"/>
        <v>0</v>
      </c>
      <c r="L19" s="32"/>
      <c r="M19" s="20"/>
      <c r="N19" s="33"/>
      <c r="P19" s="34">
        <f t="shared" si="2"/>
        <v>0</v>
      </c>
      <c r="Q19" s="32"/>
      <c r="R19" s="20"/>
      <c r="S19" s="33"/>
      <c r="U19" s="34">
        <f t="shared" si="3"/>
        <v>0</v>
      </c>
      <c r="V19" s="32"/>
      <c r="W19" s="20"/>
      <c r="X19" s="33"/>
      <c r="Z19" s="34">
        <f t="shared" si="15"/>
        <v>0</v>
      </c>
      <c r="AA19" s="32"/>
      <c r="AB19" s="67"/>
      <c r="AC19" s="68"/>
      <c r="AD19" s="65"/>
      <c r="AE19" s="34">
        <f t="shared" si="10"/>
        <v>0</v>
      </c>
      <c r="AF19" s="32"/>
      <c r="AG19" s="20"/>
      <c r="AH19" s="33"/>
      <c r="AJ19" s="34">
        <f t="shared" si="5"/>
        <v>0</v>
      </c>
      <c r="AK19" s="32"/>
      <c r="AL19" s="20"/>
      <c r="AM19" s="33"/>
      <c r="AO19" s="34">
        <f t="shared" si="17"/>
        <v>0</v>
      </c>
      <c r="AP19" s="32"/>
      <c r="AQ19" s="20"/>
      <c r="AR19" s="33"/>
      <c r="AT19" s="34">
        <f t="shared" si="7"/>
        <v>0</v>
      </c>
      <c r="AU19" s="32"/>
      <c r="AV19" s="20"/>
      <c r="AW19" s="33"/>
      <c r="AY19" s="34">
        <f t="shared" si="8"/>
        <v>0</v>
      </c>
    </row>
    <row r="20" spans="1:51" x14ac:dyDescent="0.25">
      <c r="A20" t="s">
        <v>128</v>
      </c>
      <c r="B20" s="32">
        <v>1</v>
      </c>
      <c r="C20" s="20">
        <v>40</v>
      </c>
      <c r="D20" s="33"/>
      <c r="E20">
        <v>12</v>
      </c>
      <c r="F20" s="34">
        <f t="shared" si="20"/>
        <v>480</v>
      </c>
      <c r="G20" s="32"/>
      <c r="H20" s="20"/>
      <c r="I20" s="33"/>
      <c r="K20" s="34">
        <f t="shared" si="1"/>
        <v>0</v>
      </c>
      <c r="L20" s="32"/>
      <c r="M20" s="20"/>
      <c r="N20" s="33"/>
      <c r="P20" s="34">
        <f t="shared" si="2"/>
        <v>0</v>
      </c>
      <c r="Q20" s="32"/>
      <c r="R20" s="20"/>
      <c r="S20" s="33"/>
      <c r="U20" s="34">
        <f t="shared" si="3"/>
        <v>0</v>
      </c>
      <c r="V20" s="32"/>
      <c r="W20" s="20"/>
      <c r="X20" s="33"/>
      <c r="Z20" s="34">
        <f t="shared" si="15"/>
        <v>0</v>
      </c>
      <c r="AA20" s="32"/>
      <c r="AB20" s="67"/>
      <c r="AC20" s="68"/>
      <c r="AD20" s="65"/>
      <c r="AE20" s="34">
        <f t="shared" si="10"/>
        <v>0</v>
      </c>
      <c r="AF20" s="32"/>
      <c r="AG20" s="20"/>
      <c r="AH20" s="33"/>
      <c r="AJ20" s="34">
        <f t="shared" si="5"/>
        <v>0</v>
      </c>
      <c r="AK20" s="32"/>
      <c r="AL20" s="20"/>
      <c r="AM20" s="33"/>
      <c r="AO20" s="34">
        <f t="shared" si="17"/>
        <v>0</v>
      </c>
      <c r="AP20" s="32"/>
      <c r="AQ20" s="20"/>
      <c r="AR20" s="33"/>
      <c r="AT20" s="34">
        <f t="shared" si="7"/>
        <v>0</v>
      </c>
      <c r="AU20" s="32"/>
      <c r="AV20" s="20"/>
      <c r="AW20" s="33"/>
      <c r="AY20" s="34">
        <f t="shared" si="8"/>
        <v>0</v>
      </c>
    </row>
    <row r="21" spans="1:51" x14ac:dyDescent="0.25">
      <c r="A21" t="s">
        <v>129</v>
      </c>
      <c r="B21" s="32"/>
      <c r="C21" s="20"/>
      <c r="D21" s="33"/>
      <c r="F21" s="34">
        <f t="shared" si="20"/>
        <v>0</v>
      </c>
      <c r="G21" s="32">
        <v>1</v>
      </c>
      <c r="H21" s="20">
        <v>40</v>
      </c>
      <c r="I21" s="33"/>
      <c r="J21">
        <v>12</v>
      </c>
      <c r="K21" s="34">
        <f t="shared" si="1"/>
        <v>480</v>
      </c>
      <c r="L21" s="32"/>
      <c r="M21" s="20"/>
      <c r="N21" s="33"/>
      <c r="P21" s="34">
        <f t="shared" si="2"/>
        <v>0</v>
      </c>
      <c r="Q21" s="32"/>
      <c r="R21" s="20"/>
      <c r="S21" s="33"/>
      <c r="U21" s="34">
        <f t="shared" si="3"/>
        <v>0</v>
      </c>
      <c r="V21" s="32"/>
      <c r="W21" s="20"/>
      <c r="X21" s="33"/>
      <c r="Z21" s="34">
        <f t="shared" si="15"/>
        <v>0</v>
      </c>
      <c r="AA21" s="32"/>
      <c r="AB21" s="67"/>
      <c r="AC21" s="68"/>
      <c r="AD21" s="65"/>
      <c r="AE21" s="34">
        <f t="shared" si="10"/>
        <v>0</v>
      </c>
      <c r="AF21" s="32"/>
      <c r="AG21" s="20"/>
      <c r="AH21" s="33"/>
      <c r="AJ21" s="34">
        <f t="shared" si="5"/>
        <v>0</v>
      </c>
      <c r="AK21" s="32"/>
      <c r="AL21" s="20"/>
      <c r="AM21" s="33"/>
      <c r="AO21" s="34">
        <f t="shared" si="17"/>
        <v>0</v>
      </c>
      <c r="AP21" s="32"/>
      <c r="AQ21" s="20"/>
      <c r="AR21" s="33"/>
      <c r="AT21" s="34">
        <f t="shared" si="7"/>
        <v>0</v>
      </c>
      <c r="AU21" s="32"/>
      <c r="AV21" s="20"/>
      <c r="AW21" s="33"/>
      <c r="AY21" s="34">
        <f t="shared" si="8"/>
        <v>0</v>
      </c>
    </row>
    <row r="22" spans="1:51" x14ac:dyDescent="0.25">
      <c r="A22" t="s">
        <v>130</v>
      </c>
      <c r="B22" s="32"/>
      <c r="C22" s="20"/>
      <c r="D22" s="33"/>
      <c r="F22" s="34">
        <f t="shared" si="20"/>
        <v>0</v>
      </c>
      <c r="G22" s="32">
        <v>1</v>
      </c>
      <c r="H22" s="20">
        <v>40</v>
      </c>
      <c r="I22" s="33"/>
      <c r="J22">
        <v>12</v>
      </c>
      <c r="K22" s="34">
        <f t="shared" si="1"/>
        <v>480</v>
      </c>
      <c r="L22" s="32"/>
      <c r="M22" s="20"/>
      <c r="N22" s="33"/>
      <c r="P22" s="34">
        <f t="shared" si="2"/>
        <v>0</v>
      </c>
      <c r="Q22" s="32"/>
      <c r="R22" s="20"/>
      <c r="S22" s="33"/>
      <c r="U22" s="34">
        <f t="shared" si="3"/>
        <v>0</v>
      </c>
      <c r="V22" s="32"/>
      <c r="W22" s="20"/>
      <c r="X22" s="33"/>
      <c r="Z22" s="34">
        <f t="shared" si="15"/>
        <v>0</v>
      </c>
      <c r="AA22" s="32"/>
      <c r="AB22" s="67"/>
      <c r="AC22" s="68"/>
      <c r="AD22" s="65"/>
      <c r="AE22" s="34">
        <f t="shared" si="10"/>
        <v>0</v>
      </c>
      <c r="AF22" s="32"/>
      <c r="AG22" s="20"/>
      <c r="AH22" s="33"/>
      <c r="AJ22" s="34">
        <f t="shared" si="5"/>
        <v>0</v>
      </c>
      <c r="AK22" s="32"/>
      <c r="AL22" s="20"/>
      <c r="AM22" s="33"/>
      <c r="AO22" s="34">
        <f t="shared" si="17"/>
        <v>0</v>
      </c>
      <c r="AP22" s="32"/>
      <c r="AQ22" s="20"/>
      <c r="AR22" s="33"/>
      <c r="AT22" s="34">
        <f t="shared" si="7"/>
        <v>0</v>
      </c>
      <c r="AU22" s="32"/>
      <c r="AV22" s="20"/>
      <c r="AW22" s="33"/>
      <c r="AY22" s="34">
        <f t="shared" si="8"/>
        <v>0</v>
      </c>
    </row>
    <row r="23" spans="1:51" x14ac:dyDescent="0.25">
      <c r="A23" t="s">
        <v>131</v>
      </c>
      <c r="B23" s="32"/>
      <c r="C23" s="20"/>
      <c r="D23" s="33"/>
      <c r="F23" s="34">
        <f t="shared" si="20"/>
        <v>0</v>
      </c>
      <c r="G23" s="32">
        <v>1</v>
      </c>
      <c r="H23" s="20">
        <v>40</v>
      </c>
      <c r="I23" s="33"/>
      <c r="J23">
        <v>12</v>
      </c>
      <c r="K23" s="34">
        <f t="shared" si="1"/>
        <v>480</v>
      </c>
      <c r="L23" s="32"/>
      <c r="M23" s="20"/>
      <c r="N23" s="33"/>
      <c r="P23" s="34">
        <f t="shared" si="2"/>
        <v>0</v>
      </c>
      <c r="Q23" s="32"/>
      <c r="R23" s="20"/>
      <c r="S23" s="33"/>
      <c r="U23" s="34">
        <f t="shared" si="3"/>
        <v>0</v>
      </c>
      <c r="V23" s="32"/>
      <c r="W23" s="20"/>
      <c r="X23" s="33"/>
      <c r="Z23" s="34">
        <f t="shared" si="15"/>
        <v>0</v>
      </c>
      <c r="AA23" s="32"/>
      <c r="AB23" s="67"/>
      <c r="AC23" s="68"/>
      <c r="AD23" s="65"/>
      <c r="AE23" s="34">
        <f t="shared" si="10"/>
        <v>0</v>
      </c>
      <c r="AF23" s="32"/>
      <c r="AG23" s="20"/>
      <c r="AH23" s="33"/>
      <c r="AJ23" s="34">
        <f t="shared" si="5"/>
        <v>0</v>
      </c>
      <c r="AK23" s="32"/>
      <c r="AL23" s="20"/>
      <c r="AM23" s="33"/>
      <c r="AO23" s="34">
        <f t="shared" si="17"/>
        <v>0</v>
      </c>
      <c r="AP23" s="32"/>
      <c r="AQ23" s="20"/>
      <c r="AR23" s="33"/>
      <c r="AT23" s="34">
        <f t="shared" si="7"/>
        <v>0</v>
      </c>
      <c r="AU23" s="32"/>
      <c r="AV23" s="20"/>
      <c r="AW23" s="33"/>
      <c r="AY23" s="34">
        <f t="shared" si="8"/>
        <v>0</v>
      </c>
    </row>
    <row r="24" spans="1:51" x14ac:dyDescent="0.25">
      <c r="A24" t="s">
        <v>132</v>
      </c>
      <c r="B24" s="35"/>
      <c r="C24" s="36"/>
      <c r="D24" s="37"/>
      <c r="E24" s="38"/>
      <c r="F24" s="39">
        <f t="shared" si="20"/>
        <v>0</v>
      </c>
      <c r="G24" s="35">
        <v>1</v>
      </c>
      <c r="H24" s="36">
        <v>40</v>
      </c>
      <c r="I24" s="37"/>
      <c r="J24" s="38">
        <v>12</v>
      </c>
      <c r="K24" s="39">
        <f t="shared" si="1"/>
        <v>480</v>
      </c>
      <c r="L24" s="35"/>
      <c r="M24" s="36"/>
      <c r="N24" s="37"/>
      <c r="O24" s="38"/>
      <c r="P24" s="39">
        <f t="shared" si="2"/>
        <v>0</v>
      </c>
      <c r="Q24" s="35"/>
      <c r="R24" s="36"/>
      <c r="S24" s="37"/>
      <c r="T24" s="38"/>
      <c r="U24" s="39">
        <f t="shared" si="3"/>
        <v>0</v>
      </c>
      <c r="V24" s="35"/>
      <c r="W24" s="36"/>
      <c r="X24" s="37"/>
      <c r="Y24" s="38"/>
      <c r="Z24" s="39">
        <f t="shared" si="15"/>
        <v>0</v>
      </c>
      <c r="AA24" s="35"/>
      <c r="AB24" s="36"/>
      <c r="AC24" s="37"/>
      <c r="AD24" s="38"/>
      <c r="AE24" s="39">
        <f t="shared" si="10"/>
        <v>0</v>
      </c>
      <c r="AF24" s="35"/>
      <c r="AG24" s="36"/>
      <c r="AH24" s="37"/>
      <c r="AI24" s="38"/>
      <c r="AJ24" s="39">
        <f t="shared" si="5"/>
        <v>0</v>
      </c>
      <c r="AK24" s="35"/>
      <c r="AL24" s="36"/>
      <c r="AM24" s="37"/>
      <c r="AN24" s="38"/>
      <c r="AO24" s="39">
        <f t="shared" si="17"/>
        <v>0</v>
      </c>
      <c r="AP24" s="35"/>
      <c r="AQ24" s="36"/>
      <c r="AR24" s="37"/>
      <c r="AS24" s="38"/>
      <c r="AT24" s="39">
        <f t="shared" si="7"/>
        <v>0</v>
      </c>
      <c r="AU24" s="35"/>
      <c r="AV24" s="36"/>
      <c r="AW24" s="37"/>
      <c r="AX24" s="38"/>
      <c r="AY24" s="39">
        <f t="shared" si="8"/>
        <v>0</v>
      </c>
    </row>
    <row r="25" spans="1:51" x14ac:dyDescent="0.25">
      <c r="C25" s="20"/>
      <c r="D25" s="20"/>
      <c r="E25" s="40"/>
      <c r="F25" s="19">
        <f>SUM(F14:F24)</f>
        <v>1080</v>
      </c>
      <c r="H25" s="20"/>
      <c r="I25" s="20"/>
      <c r="K25" s="19">
        <f>SUM(K14:K24)</f>
        <v>1920</v>
      </c>
      <c r="M25" s="20"/>
      <c r="N25" s="20"/>
      <c r="P25" s="19">
        <f>SUM(P14:P24)</f>
        <v>9888</v>
      </c>
      <c r="R25" s="20"/>
      <c r="S25" s="20"/>
      <c r="U25" s="19">
        <f>SUM(U14:U24)</f>
        <v>1920</v>
      </c>
      <c r="W25" s="20"/>
      <c r="X25" s="20"/>
      <c r="Z25" s="19">
        <f>SUM(Z14:Z24)</f>
        <v>0</v>
      </c>
      <c r="AB25" s="20"/>
      <c r="AC25" s="20"/>
      <c r="AE25" s="19">
        <f>SUM(AE14:AE24)</f>
        <v>3996</v>
      </c>
      <c r="AG25" s="20"/>
      <c r="AH25" s="20"/>
      <c r="AJ25" s="19">
        <f>SUM(AJ14:AJ24)</f>
        <v>9352.68</v>
      </c>
      <c r="AL25" s="20"/>
      <c r="AM25" s="20"/>
      <c r="AO25" s="19">
        <f>SUM(AO14:AO24)</f>
        <v>0</v>
      </c>
      <c r="AQ25" s="20"/>
      <c r="AR25" s="20"/>
      <c r="AT25" s="19">
        <f>SUM(AT14:AT24)</f>
        <v>12924</v>
      </c>
      <c r="AV25" s="20"/>
      <c r="AW25" s="20"/>
      <c r="AY25" s="19">
        <f>SUM(AY14:AY24)</f>
        <v>11964</v>
      </c>
    </row>
    <row r="30" spans="1:51" s="18" customFormat="1" x14ac:dyDescent="0.25">
      <c r="A30" s="18" t="s">
        <v>135</v>
      </c>
      <c r="B30" s="41" t="s">
        <v>136</v>
      </c>
      <c r="C30" s="42" t="s">
        <v>137</v>
      </c>
      <c r="D30" s="42" t="s">
        <v>138</v>
      </c>
      <c r="E30" s="43" t="s">
        <v>139</v>
      </c>
      <c r="F30" s="18" t="s">
        <v>140</v>
      </c>
    </row>
    <row r="31" spans="1:51" x14ac:dyDescent="0.25">
      <c r="A31" t="s">
        <v>155</v>
      </c>
      <c r="B31" s="44">
        <v>18</v>
      </c>
      <c r="C31" s="45"/>
      <c r="D31" s="30">
        <v>110</v>
      </c>
      <c r="E31" s="31">
        <f>(B31+C31)*D31</f>
        <v>1980</v>
      </c>
      <c r="F31" s="44">
        <f>E31*12</f>
        <v>23760</v>
      </c>
      <c r="G31" s="46">
        <f>SUM(F31:F32)</f>
        <v>118260</v>
      </c>
      <c r="H31" s="75" t="s">
        <v>157</v>
      </c>
      <c r="I31" s="65"/>
    </row>
    <row r="32" spans="1:51" x14ac:dyDescent="0.25">
      <c r="A32" t="s">
        <v>141</v>
      </c>
      <c r="B32" s="47">
        <v>4.5</v>
      </c>
      <c r="C32" s="74"/>
      <c r="D32" s="65">
        <v>1750</v>
      </c>
      <c r="E32" s="34">
        <f t="shared" ref="E32:E35" si="21">(B32+C32)*D32</f>
        <v>7875</v>
      </c>
      <c r="F32" s="49">
        <f t="shared" ref="F32:F39" si="22">E32*12</f>
        <v>94500</v>
      </c>
      <c r="G32" s="38"/>
      <c r="H32" s="76"/>
      <c r="I32" s="65"/>
    </row>
    <row r="33" spans="1:18" x14ac:dyDescent="0.25">
      <c r="A33" t="s">
        <v>142</v>
      </c>
      <c r="B33" s="47">
        <v>18</v>
      </c>
      <c r="C33" s="74"/>
      <c r="D33" s="65">
        <v>105</v>
      </c>
      <c r="E33" s="34">
        <f t="shared" si="21"/>
        <v>1890</v>
      </c>
      <c r="F33" s="44">
        <f t="shared" si="22"/>
        <v>22680</v>
      </c>
      <c r="G33" s="46">
        <f>F33+F34</f>
        <v>24624</v>
      </c>
      <c r="H33" s="82" t="s">
        <v>158</v>
      </c>
      <c r="I33" s="65"/>
    </row>
    <row r="34" spans="1:18" x14ac:dyDescent="0.25">
      <c r="A34" t="s">
        <v>142</v>
      </c>
      <c r="B34" s="47">
        <v>162</v>
      </c>
      <c r="C34" s="74"/>
      <c r="D34" s="65">
        <v>1</v>
      </c>
      <c r="E34" s="34">
        <f t="shared" si="21"/>
        <v>162</v>
      </c>
      <c r="F34" s="49">
        <f t="shared" si="22"/>
        <v>1944</v>
      </c>
      <c r="G34" s="36"/>
      <c r="H34" s="76"/>
      <c r="I34" s="65"/>
    </row>
    <row r="35" spans="1:18" x14ac:dyDescent="0.25">
      <c r="A35" t="s">
        <v>143</v>
      </c>
      <c r="B35" s="47">
        <v>14.25</v>
      </c>
      <c r="C35" s="74"/>
      <c r="D35" s="65">
        <v>95</v>
      </c>
      <c r="E35" s="34">
        <f t="shared" si="21"/>
        <v>1353.75</v>
      </c>
      <c r="F35" s="44">
        <f t="shared" si="22"/>
        <v>16245</v>
      </c>
      <c r="G35" s="46">
        <f>SUM(F35:F39)</f>
        <v>23688</v>
      </c>
      <c r="H35" s="75" t="s">
        <v>159</v>
      </c>
      <c r="I35" s="65"/>
    </row>
    <row r="36" spans="1:18" x14ac:dyDescent="0.25">
      <c r="A36" t="s">
        <v>143</v>
      </c>
      <c r="B36" s="81">
        <v>28.5</v>
      </c>
      <c r="C36" s="74"/>
      <c r="D36" s="65">
        <v>4</v>
      </c>
      <c r="E36" s="34">
        <f>(B36+C36)*D36</f>
        <v>114</v>
      </c>
      <c r="F36" s="47">
        <f t="shared" si="22"/>
        <v>1368</v>
      </c>
      <c r="G36" s="65"/>
      <c r="H36" s="83"/>
      <c r="I36" s="65"/>
    </row>
    <row r="37" spans="1:18" x14ac:dyDescent="0.25">
      <c r="A37" t="s">
        <v>143</v>
      </c>
      <c r="B37" s="81">
        <v>128.25</v>
      </c>
      <c r="C37" s="74"/>
      <c r="D37" s="65">
        <v>1</v>
      </c>
      <c r="E37" s="34">
        <f>(B37+C37)*D37</f>
        <v>128.25</v>
      </c>
      <c r="F37" s="47">
        <f t="shared" si="22"/>
        <v>1539</v>
      </c>
      <c r="G37" s="67"/>
      <c r="H37" s="84"/>
      <c r="I37" s="65"/>
    </row>
    <row r="38" spans="1:18" x14ac:dyDescent="0.25">
      <c r="A38" t="s">
        <v>156</v>
      </c>
      <c r="B38" s="47">
        <v>3.5</v>
      </c>
      <c r="C38" s="74"/>
      <c r="D38" s="65">
        <v>99</v>
      </c>
      <c r="E38" s="34">
        <f>(B38+C38)*D38</f>
        <v>346.5</v>
      </c>
      <c r="F38" s="47">
        <f t="shared" si="22"/>
        <v>4158</v>
      </c>
      <c r="G38" s="67"/>
      <c r="H38" s="84"/>
      <c r="I38" s="65"/>
    </row>
    <row r="39" spans="1:18" x14ac:dyDescent="0.25">
      <c r="A39" t="s">
        <v>156</v>
      </c>
      <c r="B39" s="49">
        <v>31.5</v>
      </c>
      <c r="C39" s="50"/>
      <c r="D39" s="38">
        <v>1</v>
      </c>
      <c r="E39" s="39">
        <f>(B39+C39)*D39</f>
        <v>31.5</v>
      </c>
      <c r="F39" s="49">
        <f t="shared" si="22"/>
        <v>378</v>
      </c>
      <c r="G39" s="36"/>
      <c r="H39" s="85"/>
      <c r="I39" s="65"/>
    </row>
    <row r="40" spans="1:18" x14ac:dyDescent="0.25">
      <c r="B40" s="67"/>
      <c r="C40" s="100"/>
      <c r="D40" s="65"/>
      <c r="E40" s="67"/>
      <c r="F40" s="67"/>
      <c r="G40" s="67"/>
      <c r="H40" s="73"/>
      <c r="I40" s="65"/>
    </row>
    <row r="41" spans="1:18" x14ac:dyDescent="0.25">
      <c r="B41" s="65"/>
      <c r="C41" s="65"/>
      <c r="D41" s="67"/>
      <c r="E41" s="65"/>
      <c r="G41" s="20"/>
      <c r="J41" s="20"/>
      <c r="M41" s="20"/>
      <c r="N41" s="65"/>
      <c r="O41" s="65"/>
      <c r="P41" s="65"/>
      <c r="Q41" s="65"/>
      <c r="R41" s="65"/>
    </row>
  </sheetData>
  <mergeCells count="10">
    <mergeCell ref="AP12:AT12"/>
    <mergeCell ref="AU12:AY12"/>
    <mergeCell ref="L12:P12"/>
    <mergeCell ref="V12:Z12"/>
    <mergeCell ref="AK12:AO12"/>
    <mergeCell ref="B12:F12"/>
    <mergeCell ref="G12:K12"/>
    <mergeCell ref="Q12:U12"/>
    <mergeCell ref="AA12:AE12"/>
    <mergeCell ref="AF12:A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5C76-C3A0-4A2A-AD96-B5853364E732}">
  <sheetPr codeName="Sheet1"/>
  <dimension ref="A1:P139"/>
  <sheetViews>
    <sheetView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N1" sqref="N1"/>
    </sheetView>
  </sheetViews>
  <sheetFormatPr defaultRowHeight="15" x14ac:dyDescent="0.25"/>
  <cols>
    <col min="1" max="8" width="3" style="15" customWidth="1"/>
    <col min="9" max="9" width="33.7109375" style="15" customWidth="1"/>
    <col min="10" max="12" width="8.5703125" style="16" bestFit="1" customWidth="1"/>
    <col min="13" max="13" width="8.28515625" style="16" bestFit="1" customWidth="1"/>
    <col min="14" max="14" width="15.140625" style="16" customWidth="1"/>
    <col min="16" max="16" width="113.85546875" customWidth="1"/>
  </cols>
  <sheetData>
    <row r="1" spans="1:16" ht="15.75" x14ac:dyDescent="0.25">
      <c r="A1" s="97" t="s">
        <v>168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</row>
    <row r="2" spans="1:16" ht="18" x14ac:dyDescent="0.25">
      <c r="A2" s="98" t="s">
        <v>0</v>
      </c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</row>
    <row r="3" spans="1:16" x14ac:dyDescent="0.25">
      <c r="A3" s="99" t="s">
        <v>1</v>
      </c>
      <c r="B3" s="9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</row>
    <row r="4" spans="1:16" s="14" customFormat="1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3" t="s">
        <v>2</v>
      </c>
      <c r="K4" s="13" t="s">
        <v>3</v>
      </c>
      <c r="L4" s="13" t="s">
        <v>4</v>
      </c>
      <c r="M4" s="13" t="s">
        <v>181</v>
      </c>
      <c r="N4" s="13" t="s">
        <v>182</v>
      </c>
    </row>
    <row r="5" spans="1:16" ht="15.75" thickTop="1" x14ac:dyDescent="0.25">
      <c r="A5" s="2"/>
      <c r="B5" s="2" t="s">
        <v>5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</row>
    <row r="6" spans="1:16" x14ac:dyDescent="0.25">
      <c r="A6" s="2"/>
      <c r="B6" s="2"/>
      <c r="C6" s="2"/>
      <c r="D6" s="2" t="s">
        <v>6</v>
      </c>
      <c r="E6" s="2"/>
      <c r="F6" s="2"/>
      <c r="G6" s="2"/>
      <c r="H6" s="2"/>
      <c r="I6" s="2"/>
      <c r="J6" s="3"/>
      <c r="K6" s="3"/>
      <c r="L6" s="3"/>
      <c r="M6" s="3"/>
      <c r="N6" s="3"/>
    </row>
    <row r="7" spans="1:16" x14ac:dyDescent="0.25">
      <c r="A7" s="2"/>
      <c r="B7" s="2"/>
      <c r="C7" s="2"/>
      <c r="D7" s="2"/>
      <c r="E7" s="2" t="s">
        <v>7</v>
      </c>
      <c r="F7" s="2"/>
      <c r="G7" s="2"/>
      <c r="H7" s="2"/>
      <c r="I7" s="2"/>
      <c r="J7" s="3"/>
      <c r="K7" s="3"/>
      <c r="L7" s="3"/>
      <c r="M7" s="3"/>
      <c r="N7" s="3"/>
    </row>
    <row r="8" spans="1:16" x14ac:dyDescent="0.25">
      <c r="A8" s="2"/>
      <c r="B8" s="2"/>
      <c r="C8" s="2"/>
      <c r="D8" s="2"/>
      <c r="E8" s="2"/>
      <c r="F8" s="2" t="s">
        <v>8</v>
      </c>
      <c r="G8" s="2"/>
      <c r="H8" s="2"/>
      <c r="I8" s="2"/>
      <c r="J8" s="3"/>
      <c r="K8" s="3"/>
      <c r="L8" s="3"/>
      <c r="M8" s="3"/>
      <c r="N8" s="3"/>
    </row>
    <row r="9" spans="1:16" ht="15.75" thickBot="1" x14ac:dyDescent="0.3">
      <c r="A9" s="2"/>
      <c r="B9" s="2"/>
      <c r="C9" s="2"/>
      <c r="D9" s="2"/>
      <c r="E9" s="2"/>
      <c r="F9" s="2"/>
      <c r="G9" s="2" t="s">
        <v>9</v>
      </c>
      <c r="H9" s="2"/>
      <c r="I9" s="2"/>
      <c r="J9" s="4">
        <v>37182.31</v>
      </c>
      <c r="K9" s="4">
        <v>40175.040000000001</v>
      </c>
      <c r="L9" s="4">
        <v>41952.97</v>
      </c>
      <c r="M9" s="4">
        <v>16101.24</v>
      </c>
      <c r="N9" s="57">
        <f>ROUND(AVERAGE((J9:L9),(M9/4*12)),-1)</f>
        <v>41900</v>
      </c>
      <c r="P9" s="51" t="s">
        <v>144</v>
      </c>
    </row>
    <row r="10" spans="1:16" ht="15.75" thickBot="1" x14ac:dyDescent="0.3">
      <c r="A10" s="2"/>
      <c r="B10" s="2"/>
      <c r="C10" s="2"/>
      <c r="D10" s="2"/>
      <c r="E10" s="2"/>
      <c r="F10" s="2" t="s">
        <v>10</v>
      </c>
      <c r="G10" s="2"/>
      <c r="H10" s="2"/>
      <c r="I10" s="2"/>
      <c r="J10" s="5">
        <f>ROUND(SUM(J8:J9),5)</f>
        <v>37182.31</v>
      </c>
      <c r="K10" s="5">
        <f>ROUND(SUM(K8:K9),5)</f>
        <v>40175.040000000001</v>
      </c>
      <c r="L10" s="5">
        <f>ROUND(SUM(L8:L9),5)</f>
        <v>41952.97</v>
      </c>
      <c r="M10" s="5">
        <f>ROUND(SUM(M8:M9),5)</f>
        <v>16101.24</v>
      </c>
      <c r="N10" s="5">
        <f>ROUND(SUM(N8:N9),5)</f>
        <v>41900</v>
      </c>
      <c r="P10" s="48" t="s">
        <v>145</v>
      </c>
    </row>
    <row r="11" spans="1:16" x14ac:dyDescent="0.25">
      <c r="A11" s="2"/>
      <c r="B11" s="2"/>
      <c r="C11" s="2"/>
      <c r="D11" s="2"/>
      <c r="E11" s="2" t="s">
        <v>11</v>
      </c>
      <c r="F11" s="2"/>
      <c r="G11" s="2"/>
      <c r="H11" s="2"/>
      <c r="I11" s="2"/>
      <c r="J11" s="3">
        <f>ROUND(J7+J10,5)</f>
        <v>37182.31</v>
      </c>
      <c r="K11" s="3">
        <f>ROUND(K7+K10,5)</f>
        <v>40175.040000000001</v>
      </c>
      <c r="L11" s="3">
        <f>ROUND(L7+L10,5)</f>
        <v>41952.97</v>
      </c>
      <c r="M11" s="3">
        <f>ROUND(M7+M10,5)</f>
        <v>16101.24</v>
      </c>
      <c r="N11" s="3">
        <f>ROUND(N7+N10,5)</f>
        <v>41900</v>
      </c>
      <c r="P11" s="69" t="s">
        <v>167</v>
      </c>
    </row>
    <row r="12" spans="1:16" x14ac:dyDescent="0.25">
      <c r="A12" s="2"/>
      <c r="B12" s="2"/>
      <c r="C12" s="2"/>
      <c r="D12" s="2"/>
      <c r="E12" s="2" t="s">
        <v>12</v>
      </c>
      <c r="F12" s="2"/>
      <c r="G12" s="2"/>
      <c r="H12" s="2"/>
      <c r="I12" s="2"/>
      <c r="J12" s="3">
        <v>1055</v>
      </c>
      <c r="K12" s="3">
        <v>700</v>
      </c>
      <c r="L12" s="3">
        <v>898</v>
      </c>
      <c r="M12" s="3">
        <v>280</v>
      </c>
      <c r="N12" s="54">
        <f>ROUND(AVERAGE((J12:L12),(M12/4*12)),-1)</f>
        <v>870</v>
      </c>
      <c r="P12" s="52" t="s">
        <v>146</v>
      </c>
    </row>
    <row r="13" spans="1:16" x14ac:dyDescent="0.25">
      <c r="A13" s="2"/>
      <c r="B13" s="2"/>
      <c r="C13" s="2"/>
      <c r="D13" s="2"/>
      <c r="E13" s="2" t="s">
        <v>13</v>
      </c>
      <c r="F13" s="2"/>
      <c r="G13" s="2"/>
      <c r="H13" s="2"/>
      <c r="I13" s="2"/>
      <c r="J13" s="3"/>
      <c r="K13" s="3"/>
      <c r="L13" s="3"/>
      <c r="M13" s="3"/>
      <c r="N13" s="3"/>
    </row>
    <row r="14" spans="1:16" ht="15.75" thickBot="1" x14ac:dyDescent="0.3">
      <c r="A14" s="2"/>
      <c r="B14" s="2"/>
      <c r="C14" s="2"/>
      <c r="D14" s="2"/>
      <c r="E14" s="2"/>
      <c r="F14" s="2" t="s">
        <v>14</v>
      </c>
      <c r="G14" s="2"/>
      <c r="H14" s="2"/>
      <c r="I14" s="2"/>
      <c r="J14" s="6">
        <v>245.04</v>
      </c>
      <c r="K14" s="6">
        <v>324.47000000000003</v>
      </c>
      <c r="L14" s="6">
        <v>513.74</v>
      </c>
      <c r="M14" s="6">
        <v>116.38</v>
      </c>
      <c r="N14" s="56">
        <f>ROUND(AVERAGE((J14:L14),(M14/4*12)),-1)</f>
        <v>360</v>
      </c>
    </row>
    <row r="15" spans="1:16" x14ac:dyDescent="0.25">
      <c r="A15" s="2"/>
      <c r="B15" s="2"/>
      <c r="C15" s="2"/>
      <c r="D15" s="2"/>
      <c r="E15" s="2" t="s">
        <v>15</v>
      </c>
      <c r="F15" s="2"/>
      <c r="G15" s="2"/>
      <c r="H15" s="2"/>
      <c r="I15" s="2"/>
      <c r="J15" s="3">
        <f>ROUND(SUM(J13:J14),5)</f>
        <v>245.04</v>
      </c>
      <c r="K15" s="3">
        <f>ROUND(SUM(K13:K14),5)</f>
        <v>324.47000000000003</v>
      </c>
      <c r="L15" s="3">
        <f>ROUND(SUM(L13:L14),5)</f>
        <v>513.74</v>
      </c>
      <c r="M15" s="3">
        <f>ROUND(SUM(M13:M14),5)</f>
        <v>116.38</v>
      </c>
      <c r="N15" s="3">
        <f>ROUND(SUM(N13:N14),5)</f>
        <v>360</v>
      </c>
    </row>
    <row r="16" spans="1:16" x14ac:dyDescent="0.25">
      <c r="A16" s="2"/>
      <c r="B16" s="2"/>
      <c r="C16" s="2"/>
      <c r="D16" s="2"/>
      <c r="E16" s="2" t="s">
        <v>16</v>
      </c>
      <c r="F16" s="2"/>
      <c r="G16" s="2"/>
      <c r="H16" s="2"/>
      <c r="I16" s="2"/>
      <c r="J16" s="3">
        <v>43112.75</v>
      </c>
      <c r="K16" s="3">
        <v>44816.800000000003</v>
      </c>
      <c r="L16" s="3">
        <v>45960.79</v>
      </c>
      <c r="M16" s="3">
        <v>13423.84</v>
      </c>
      <c r="N16" s="86">
        <f>Summary!G35</f>
        <v>23688</v>
      </c>
    </row>
    <row r="17" spans="1:16" x14ac:dyDescent="0.25">
      <c r="A17" s="2"/>
      <c r="B17" s="2"/>
      <c r="C17" s="2"/>
      <c r="D17" s="2"/>
      <c r="E17" s="2" t="s">
        <v>17</v>
      </c>
      <c r="F17" s="2"/>
      <c r="G17" s="2"/>
      <c r="H17" s="2"/>
      <c r="I17" s="2"/>
      <c r="J17" s="3"/>
      <c r="K17" s="3"/>
      <c r="L17" s="3"/>
      <c r="M17" s="3"/>
      <c r="N17" s="3"/>
    </row>
    <row r="18" spans="1:16" x14ac:dyDescent="0.25">
      <c r="A18" s="2"/>
      <c r="B18" s="2"/>
      <c r="C18" s="2"/>
      <c r="D18" s="2"/>
      <c r="E18" s="2"/>
      <c r="F18" s="2" t="s">
        <v>18</v>
      </c>
      <c r="G18" s="2"/>
      <c r="H18" s="2"/>
      <c r="I18" s="2"/>
      <c r="J18" s="3">
        <v>268.64999999999998</v>
      </c>
      <c r="K18" s="3">
        <v>2904.79</v>
      </c>
      <c r="L18" s="3">
        <v>3862.58</v>
      </c>
      <c r="M18" s="3">
        <v>0</v>
      </c>
      <c r="N18" s="54">
        <f t="shared" ref="N18:N21" si="0">ROUND(AVERAGE((J18:L18),(M18/4*12)),-1)</f>
        <v>1760</v>
      </c>
    </row>
    <row r="19" spans="1:16" x14ac:dyDescent="0.25">
      <c r="A19" s="2"/>
      <c r="B19" s="2"/>
      <c r="C19" s="2"/>
      <c r="D19" s="2"/>
      <c r="E19" s="2"/>
      <c r="F19" s="2" t="s">
        <v>19</v>
      </c>
      <c r="G19" s="2"/>
      <c r="H19" s="2"/>
      <c r="I19" s="2"/>
      <c r="J19" s="3">
        <v>500</v>
      </c>
      <c r="K19" s="3">
        <v>305</v>
      </c>
      <c r="L19" s="3">
        <v>125</v>
      </c>
      <c r="M19" s="3">
        <v>400</v>
      </c>
      <c r="N19" s="54">
        <f t="shared" si="0"/>
        <v>530</v>
      </c>
    </row>
    <row r="20" spans="1:16" x14ac:dyDescent="0.25">
      <c r="A20" s="2"/>
      <c r="B20" s="2"/>
      <c r="C20" s="2"/>
      <c r="D20" s="2"/>
      <c r="E20" s="2"/>
      <c r="F20" s="2" t="s">
        <v>20</v>
      </c>
      <c r="G20" s="2"/>
      <c r="H20" s="2"/>
      <c r="I20" s="2"/>
      <c r="J20" s="3">
        <v>2049</v>
      </c>
      <c r="K20" s="3">
        <v>0</v>
      </c>
      <c r="L20" s="3">
        <v>0</v>
      </c>
      <c r="M20" s="3">
        <v>0</v>
      </c>
      <c r="N20" s="54">
        <f t="shared" si="0"/>
        <v>510</v>
      </c>
    </row>
    <row r="21" spans="1:16" ht="15.75" thickBot="1" x14ac:dyDescent="0.3">
      <c r="A21" s="2"/>
      <c r="B21" s="2"/>
      <c r="C21" s="2"/>
      <c r="D21" s="2"/>
      <c r="E21" s="2"/>
      <c r="F21" s="2" t="s">
        <v>21</v>
      </c>
      <c r="G21" s="2"/>
      <c r="H21" s="2"/>
      <c r="I21" s="2"/>
      <c r="J21" s="4">
        <v>-77754.149999999994</v>
      </c>
      <c r="K21" s="4">
        <v>0</v>
      </c>
      <c r="L21" s="4">
        <v>0</v>
      </c>
      <c r="M21" s="4">
        <v>0</v>
      </c>
      <c r="N21" s="54">
        <f t="shared" si="0"/>
        <v>-19440</v>
      </c>
    </row>
    <row r="22" spans="1:16" ht="15.75" thickBot="1" x14ac:dyDescent="0.3">
      <c r="A22" s="2"/>
      <c r="B22" s="2"/>
      <c r="C22" s="2"/>
      <c r="D22" s="2"/>
      <c r="E22" s="2" t="s">
        <v>22</v>
      </c>
      <c r="F22" s="2"/>
      <c r="G22" s="2"/>
      <c r="H22" s="2"/>
      <c r="I22" s="2"/>
      <c r="J22" s="7">
        <f>ROUND(SUM(J17:J21),5)</f>
        <v>-74936.5</v>
      </c>
      <c r="K22" s="7">
        <f>ROUND(SUM(K17:K21),5)</f>
        <v>3209.79</v>
      </c>
      <c r="L22" s="7">
        <f>ROUND(SUM(L17:L21),5)</f>
        <v>3987.58</v>
      </c>
      <c r="M22" s="7">
        <f>ROUND(SUM(M17:M21),5)</f>
        <v>400</v>
      </c>
      <c r="N22" s="7">
        <f>ROUND(SUM(N17:N21),5)</f>
        <v>-16640</v>
      </c>
    </row>
    <row r="23" spans="1:16" ht="15.75" thickBot="1" x14ac:dyDescent="0.3">
      <c r="A23" s="2"/>
      <c r="B23" s="2"/>
      <c r="C23" s="2"/>
      <c r="D23" s="2" t="s">
        <v>23</v>
      </c>
      <c r="E23" s="2"/>
      <c r="F23" s="2"/>
      <c r="G23" s="2"/>
      <c r="H23" s="2"/>
      <c r="I23" s="2"/>
      <c r="J23" s="5">
        <f>ROUND(J6+SUM(J11:J12)+SUM(J15:J16)+J22,5)</f>
        <v>6658.6</v>
      </c>
      <c r="K23" s="5">
        <f>ROUND(K6+SUM(K11:K12)+SUM(K15:K16)+K22,5)</f>
        <v>89226.1</v>
      </c>
      <c r="L23" s="5">
        <f>ROUND(L6+SUM(L11:L12)+SUM(L15:L16)+L22,5)</f>
        <v>93313.08</v>
      </c>
      <c r="M23" s="5">
        <f>ROUND(M6+SUM(M11:M12)+SUM(M15:M16)+M22,5)</f>
        <v>30321.46</v>
      </c>
      <c r="N23" s="5">
        <f>ROUND(N6+SUM(N11:N12)+SUM(N15:N16)+N22,5)</f>
        <v>50178</v>
      </c>
      <c r="P23" s="80"/>
    </row>
    <row r="24" spans="1:16" x14ac:dyDescent="0.25">
      <c r="A24" s="2"/>
      <c r="B24" s="2"/>
      <c r="C24" s="2" t="s">
        <v>24</v>
      </c>
      <c r="D24" s="2"/>
      <c r="E24" s="2"/>
      <c r="F24" s="2"/>
      <c r="G24" s="2"/>
      <c r="H24" s="2"/>
      <c r="I24" s="2"/>
      <c r="J24" s="3">
        <f>J23</f>
        <v>6658.6</v>
      </c>
      <c r="K24" s="3">
        <f>K23</f>
        <v>89226.1</v>
      </c>
      <c r="L24" s="3">
        <f>L23</f>
        <v>93313.08</v>
      </c>
      <c r="M24" s="3">
        <f>M23</f>
        <v>30321.46</v>
      </c>
      <c r="N24" s="3">
        <f>N23</f>
        <v>50178</v>
      </c>
      <c r="P24" s="80"/>
    </row>
    <row r="25" spans="1:16" x14ac:dyDescent="0.25">
      <c r="A25" s="2"/>
      <c r="B25" s="2"/>
      <c r="C25" s="2"/>
      <c r="D25" s="2" t="s">
        <v>25</v>
      </c>
      <c r="E25" s="2"/>
      <c r="F25" s="2"/>
      <c r="G25" s="2"/>
      <c r="H25" s="2"/>
      <c r="I25" s="2"/>
      <c r="J25" s="3"/>
      <c r="K25" s="3"/>
      <c r="L25" s="3"/>
      <c r="M25" s="3"/>
      <c r="N25" s="3"/>
      <c r="P25" s="80"/>
    </row>
    <row r="26" spans="1:16" x14ac:dyDescent="0.25">
      <c r="A26" s="2"/>
      <c r="B26" s="2"/>
      <c r="C26" s="2"/>
      <c r="D26" s="2"/>
      <c r="E26" s="2" t="s">
        <v>26</v>
      </c>
      <c r="F26" s="2"/>
      <c r="G26" s="2"/>
      <c r="H26" s="2"/>
      <c r="I26" s="2"/>
      <c r="J26" s="3"/>
      <c r="K26" s="3"/>
      <c r="L26" s="3"/>
      <c r="M26" s="3"/>
      <c r="N26" s="3"/>
      <c r="P26" s="80"/>
    </row>
    <row r="27" spans="1:16" x14ac:dyDescent="0.25">
      <c r="A27" s="2"/>
      <c r="B27" s="2"/>
      <c r="C27" s="2"/>
      <c r="D27" s="2"/>
      <c r="E27" s="2"/>
      <c r="F27" s="2" t="s">
        <v>27</v>
      </c>
      <c r="G27" s="2"/>
      <c r="H27" s="2"/>
      <c r="I27" s="2"/>
      <c r="J27" s="3"/>
      <c r="K27" s="3"/>
      <c r="L27" s="3"/>
      <c r="M27" s="3"/>
      <c r="N27" s="3"/>
      <c r="P27" s="80"/>
    </row>
    <row r="28" spans="1:16" x14ac:dyDescent="0.25">
      <c r="A28" s="2"/>
      <c r="B28" s="2"/>
      <c r="C28" s="2"/>
      <c r="D28" s="2"/>
      <c r="E28" s="2"/>
      <c r="F28" s="2"/>
      <c r="G28" s="2" t="s">
        <v>28</v>
      </c>
      <c r="H28" s="2"/>
      <c r="I28" s="2"/>
      <c r="J28" s="3"/>
      <c r="K28" s="3"/>
      <c r="L28" s="3"/>
      <c r="M28" s="3"/>
      <c r="N28" s="3"/>
      <c r="P28" s="80"/>
    </row>
    <row r="29" spans="1:16" x14ac:dyDescent="0.25">
      <c r="A29" s="2"/>
      <c r="B29" s="2"/>
      <c r="C29" s="2"/>
      <c r="D29" s="2"/>
      <c r="E29" s="2"/>
      <c r="F29" s="2"/>
      <c r="G29" s="2"/>
      <c r="H29" s="2" t="s">
        <v>29</v>
      </c>
      <c r="I29" s="2"/>
      <c r="J29" s="3">
        <v>3862.36</v>
      </c>
      <c r="K29" s="3">
        <v>2550.6999999999998</v>
      </c>
      <c r="L29" s="3">
        <v>4909.8</v>
      </c>
      <c r="M29" s="3">
        <v>1818.18</v>
      </c>
      <c r="N29" s="54">
        <f t="shared" ref="N29:N37" si="1">ROUND(AVERAGE((J29:L29),(M29/4*12)),-1)</f>
        <v>4190</v>
      </c>
      <c r="P29" s="80"/>
    </row>
    <row r="30" spans="1:16" x14ac:dyDescent="0.25">
      <c r="A30" s="2"/>
      <c r="B30" s="2"/>
      <c r="C30" s="2"/>
      <c r="D30" s="2"/>
      <c r="E30" s="2"/>
      <c r="F30" s="2"/>
      <c r="G30" s="2"/>
      <c r="H30" s="2" t="s">
        <v>30</v>
      </c>
      <c r="I30" s="2"/>
      <c r="J30" s="3">
        <v>165</v>
      </c>
      <c r="K30" s="3">
        <v>0</v>
      </c>
      <c r="L30" s="3">
        <v>0</v>
      </c>
      <c r="M30" s="3">
        <v>0</v>
      </c>
      <c r="N30" s="54">
        <f t="shared" si="1"/>
        <v>40</v>
      </c>
      <c r="P30" s="80"/>
    </row>
    <row r="31" spans="1:16" x14ac:dyDescent="0.25">
      <c r="A31" s="2"/>
      <c r="B31" s="2"/>
      <c r="C31" s="2"/>
      <c r="D31" s="2"/>
      <c r="E31" s="2"/>
      <c r="F31" s="2"/>
      <c r="G31" s="2"/>
      <c r="H31" s="2" t="s">
        <v>31</v>
      </c>
      <c r="I31" s="2"/>
      <c r="J31" s="3">
        <v>554</v>
      </c>
      <c r="K31" s="3">
        <v>1426.35</v>
      </c>
      <c r="L31" s="3">
        <v>0</v>
      </c>
      <c r="M31" s="3">
        <v>0</v>
      </c>
      <c r="N31" s="54">
        <f t="shared" si="1"/>
        <v>500</v>
      </c>
    </row>
    <row r="32" spans="1:16" x14ac:dyDescent="0.25">
      <c r="A32" s="2"/>
      <c r="B32" s="2"/>
      <c r="C32" s="2"/>
      <c r="D32" s="2"/>
      <c r="E32" s="2"/>
      <c r="F32" s="2"/>
      <c r="G32" s="2"/>
      <c r="H32" s="2" t="s">
        <v>32</v>
      </c>
      <c r="I32" s="2"/>
      <c r="J32" s="3">
        <v>2800</v>
      </c>
      <c r="K32" s="3">
        <v>3119</v>
      </c>
      <c r="L32" s="3">
        <v>2994</v>
      </c>
      <c r="M32" s="3">
        <v>0</v>
      </c>
      <c r="N32" s="54">
        <f t="shared" si="1"/>
        <v>2230</v>
      </c>
    </row>
    <row r="33" spans="1:14" x14ac:dyDescent="0.25">
      <c r="A33" s="2"/>
      <c r="B33" s="2"/>
      <c r="C33" s="2"/>
      <c r="D33" s="2"/>
      <c r="E33" s="2"/>
      <c r="F33" s="2"/>
      <c r="G33" s="2"/>
      <c r="H33" s="2" t="s">
        <v>33</v>
      </c>
      <c r="I33" s="2"/>
      <c r="J33" s="3">
        <v>0</v>
      </c>
      <c r="K33" s="3">
        <v>350.2</v>
      </c>
      <c r="L33" s="3">
        <v>0</v>
      </c>
      <c r="M33" s="3">
        <v>0</v>
      </c>
      <c r="N33" s="54">
        <f t="shared" si="1"/>
        <v>90</v>
      </c>
    </row>
    <row r="34" spans="1:14" x14ac:dyDescent="0.25">
      <c r="A34" s="2"/>
      <c r="B34" s="2"/>
      <c r="C34" s="2"/>
      <c r="D34" s="2"/>
      <c r="E34" s="2"/>
      <c r="F34" s="2"/>
      <c r="G34" s="2"/>
      <c r="H34" s="2" t="s">
        <v>34</v>
      </c>
      <c r="I34" s="2"/>
      <c r="J34" s="3">
        <v>1893.75</v>
      </c>
      <c r="K34" s="3">
        <v>6659.64</v>
      </c>
      <c r="L34" s="3">
        <v>0</v>
      </c>
      <c r="M34" s="3">
        <v>0</v>
      </c>
      <c r="N34" s="54">
        <f t="shared" si="1"/>
        <v>2140</v>
      </c>
    </row>
    <row r="35" spans="1:14" x14ac:dyDescent="0.25">
      <c r="A35" s="2"/>
      <c r="B35" s="2"/>
      <c r="C35" s="2"/>
      <c r="D35" s="2"/>
      <c r="E35" s="2"/>
      <c r="F35" s="2"/>
      <c r="G35" s="2"/>
      <c r="H35" s="2" t="s">
        <v>35</v>
      </c>
      <c r="I35" s="2"/>
      <c r="J35" s="3">
        <v>312.81</v>
      </c>
      <c r="K35" s="3">
        <v>853.37</v>
      </c>
      <c r="L35" s="3">
        <v>1317.43</v>
      </c>
      <c r="M35" s="3">
        <v>237.75</v>
      </c>
      <c r="N35" s="54">
        <f t="shared" si="1"/>
        <v>800</v>
      </c>
    </row>
    <row r="36" spans="1:14" x14ac:dyDescent="0.25">
      <c r="A36" s="2"/>
      <c r="B36" s="2"/>
      <c r="C36" s="2"/>
      <c r="D36" s="2"/>
      <c r="E36" s="2"/>
      <c r="F36" s="2"/>
      <c r="G36" s="2"/>
      <c r="H36" s="2" t="s">
        <v>36</v>
      </c>
      <c r="I36" s="2"/>
      <c r="J36" s="3">
        <v>146.63999999999999</v>
      </c>
      <c r="K36" s="3">
        <v>148.82</v>
      </c>
      <c r="L36" s="3">
        <v>0</v>
      </c>
      <c r="M36" s="3">
        <v>188.54</v>
      </c>
      <c r="N36" s="54">
        <f t="shared" si="1"/>
        <v>220</v>
      </c>
    </row>
    <row r="37" spans="1:14" x14ac:dyDescent="0.25">
      <c r="A37" s="2"/>
      <c r="B37" s="2"/>
      <c r="C37" s="2"/>
      <c r="D37" s="2"/>
      <c r="E37" s="2"/>
      <c r="F37" s="2"/>
      <c r="G37" s="2"/>
      <c r="H37" s="2" t="s">
        <v>37</v>
      </c>
      <c r="I37" s="2"/>
      <c r="J37" s="3">
        <v>0</v>
      </c>
      <c r="K37" s="3">
        <v>115.62</v>
      </c>
      <c r="L37" s="3">
        <v>1611.81</v>
      </c>
      <c r="M37" s="3">
        <v>0</v>
      </c>
      <c r="N37" s="54">
        <f t="shared" si="1"/>
        <v>430</v>
      </c>
    </row>
    <row r="38" spans="1:14" ht="15.75" thickBot="1" x14ac:dyDescent="0.3">
      <c r="A38" s="2"/>
      <c r="B38" s="2"/>
      <c r="C38" s="2"/>
      <c r="D38" s="2"/>
      <c r="E38" s="2"/>
      <c r="F38" s="2"/>
      <c r="G38" s="2"/>
      <c r="H38" s="2" t="s">
        <v>38</v>
      </c>
      <c r="I38" s="2"/>
      <c r="J38" s="4">
        <v>0</v>
      </c>
      <c r="K38" s="4">
        <v>266</v>
      </c>
      <c r="L38" s="4">
        <v>0</v>
      </c>
      <c r="M38" s="4">
        <v>0</v>
      </c>
      <c r="N38" s="54">
        <f>ROUND(AVERAGE((J38:L38),(M38/4*12)),-1)</f>
        <v>70</v>
      </c>
    </row>
    <row r="39" spans="1:14" ht="15.75" thickBot="1" x14ac:dyDescent="0.3">
      <c r="A39" s="2"/>
      <c r="B39" s="2"/>
      <c r="C39" s="2"/>
      <c r="D39" s="2"/>
      <c r="E39" s="2"/>
      <c r="F39" s="2"/>
      <c r="G39" s="2" t="s">
        <v>39</v>
      </c>
      <c r="H39" s="2"/>
      <c r="I39" s="2"/>
      <c r="J39" s="5">
        <f>ROUND(SUM(J28:J38),5)</f>
        <v>9734.56</v>
      </c>
      <c r="K39" s="5">
        <f>ROUND(SUM(K28:K38),5)</f>
        <v>15489.7</v>
      </c>
      <c r="L39" s="5">
        <f>ROUND(SUM(L28:L38),5)</f>
        <v>10833.04</v>
      </c>
      <c r="M39" s="5">
        <f>ROUND(SUM(M28:M38),5)</f>
        <v>2244.4699999999998</v>
      </c>
      <c r="N39" s="5">
        <f>ROUND(SUM(N28:N38),5)</f>
        <v>10710</v>
      </c>
    </row>
    <row r="40" spans="1:14" x14ac:dyDescent="0.25">
      <c r="A40" s="2"/>
      <c r="B40" s="2"/>
      <c r="C40" s="2"/>
      <c r="D40" s="2"/>
      <c r="E40" s="2"/>
      <c r="F40" s="2" t="s">
        <v>40</v>
      </c>
      <c r="G40" s="2"/>
      <c r="H40" s="2"/>
      <c r="I40" s="2"/>
      <c r="J40" s="3">
        <f>ROUND(J27+J39,5)</f>
        <v>9734.56</v>
      </c>
      <c r="K40" s="3">
        <f>ROUND(K27+K39,5)</f>
        <v>15489.7</v>
      </c>
      <c r="L40" s="3">
        <f>ROUND(L27+L39,5)</f>
        <v>10833.04</v>
      </c>
      <c r="M40" s="3">
        <f>ROUND(M27+M39,5)</f>
        <v>2244.4699999999998</v>
      </c>
      <c r="N40" s="3">
        <f>ROUND(N27+N39,5)</f>
        <v>10710</v>
      </c>
    </row>
    <row r="41" spans="1:14" x14ac:dyDescent="0.25">
      <c r="A41" s="2"/>
      <c r="B41" s="2"/>
      <c r="C41" s="2"/>
      <c r="D41" s="2"/>
      <c r="E41" s="2"/>
      <c r="F41" s="2" t="s">
        <v>41</v>
      </c>
      <c r="G41" s="2"/>
      <c r="H41" s="2"/>
      <c r="I41" s="2"/>
      <c r="J41" s="3"/>
      <c r="K41" s="3"/>
      <c r="L41" s="3"/>
      <c r="M41" s="3"/>
      <c r="N41" s="3"/>
    </row>
    <row r="42" spans="1:14" ht="15.75" thickBot="1" x14ac:dyDescent="0.3">
      <c r="A42" s="2"/>
      <c r="B42" s="2"/>
      <c r="C42" s="2"/>
      <c r="D42" s="2"/>
      <c r="E42" s="2"/>
      <c r="F42" s="2"/>
      <c r="G42" s="2" t="s">
        <v>42</v>
      </c>
      <c r="H42" s="2"/>
      <c r="I42" s="2"/>
      <c r="J42" s="6">
        <v>16418.98</v>
      </c>
      <c r="K42" s="6">
        <v>24426.51</v>
      </c>
      <c r="L42" s="6">
        <v>20593.8</v>
      </c>
      <c r="M42" s="6">
        <v>6512.45</v>
      </c>
      <c r="N42" s="56">
        <f>ROUND(AVERAGE((J42:L42),(M42/4*12)),-1)</f>
        <v>20240</v>
      </c>
    </row>
    <row r="43" spans="1:14" x14ac:dyDescent="0.25">
      <c r="A43" s="2"/>
      <c r="B43" s="2"/>
      <c r="C43" s="2"/>
      <c r="D43" s="2"/>
      <c r="E43" s="2"/>
      <c r="F43" s="2" t="s">
        <v>43</v>
      </c>
      <c r="G43" s="2"/>
      <c r="H43" s="2"/>
      <c r="I43" s="2"/>
      <c r="J43" s="3">
        <f>ROUND(SUM(J41:J42),5)</f>
        <v>16418.98</v>
      </c>
      <c r="K43" s="3">
        <f>ROUND(SUM(K41:K42),5)</f>
        <v>24426.51</v>
      </c>
      <c r="L43" s="3">
        <f>ROUND(SUM(L41:L42),5)</f>
        <v>20593.8</v>
      </c>
      <c r="M43" s="3">
        <f>ROUND(SUM(M41:M42),5)</f>
        <v>6512.45</v>
      </c>
      <c r="N43" s="3">
        <f>ROUND(SUM(N41:N42),5)</f>
        <v>20240</v>
      </c>
    </row>
    <row r="44" spans="1:14" x14ac:dyDescent="0.25">
      <c r="A44" s="2"/>
      <c r="B44" s="2"/>
      <c r="C44" s="2"/>
      <c r="D44" s="2"/>
      <c r="E44" s="2"/>
      <c r="F44" s="2" t="s">
        <v>44</v>
      </c>
      <c r="G44" s="2"/>
      <c r="H44" s="2"/>
      <c r="I44" s="2"/>
      <c r="J44" s="3"/>
      <c r="K44" s="3"/>
      <c r="L44" s="3"/>
      <c r="M44" s="3"/>
      <c r="N44" s="3"/>
    </row>
    <row r="45" spans="1:14" x14ac:dyDescent="0.25">
      <c r="A45" s="2"/>
      <c r="B45" s="2"/>
      <c r="C45" s="2"/>
      <c r="D45" s="2"/>
      <c r="E45" s="2"/>
      <c r="F45" s="2"/>
      <c r="G45" s="2" t="s">
        <v>45</v>
      </c>
      <c r="H45" s="2"/>
      <c r="I45" s="2"/>
      <c r="J45" s="3"/>
      <c r="K45" s="3"/>
      <c r="L45" s="3"/>
      <c r="M45" s="3"/>
      <c r="N45" s="3"/>
    </row>
    <row r="46" spans="1:14" x14ac:dyDescent="0.25">
      <c r="A46" s="2"/>
      <c r="B46" s="2"/>
      <c r="C46" s="2"/>
      <c r="D46" s="2"/>
      <c r="E46" s="2"/>
      <c r="F46" s="2"/>
      <c r="G46" s="2"/>
      <c r="H46" s="2" t="s">
        <v>29</v>
      </c>
      <c r="I46" s="2"/>
      <c r="J46" s="3">
        <v>207.25</v>
      </c>
      <c r="K46" s="3">
        <v>185</v>
      </c>
      <c r="L46" s="3">
        <v>0</v>
      </c>
      <c r="M46" s="3">
        <v>0</v>
      </c>
      <c r="N46" s="54">
        <f t="shared" ref="N46:N51" si="2">ROUND(AVERAGE((J46:L46),(M46/4*12)),-1)</f>
        <v>100</v>
      </c>
    </row>
    <row r="47" spans="1:14" x14ac:dyDescent="0.25">
      <c r="A47" s="2"/>
      <c r="B47" s="2"/>
      <c r="C47" s="2"/>
      <c r="D47" s="2"/>
      <c r="E47" s="2"/>
      <c r="F47" s="2"/>
      <c r="G47" s="2"/>
      <c r="H47" s="2" t="s">
        <v>30</v>
      </c>
      <c r="I47" s="2"/>
      <c r="J47" s="3">
        <v>224.95</v>
      </c>
      <c r="K47" s="3">
        <v>0</v>
      </c>
      <c r="L47" s="3">
        <v>0</v>
      </c>
      <c r="M47" s="3">
        <v>0</v>
      </c>
      <c r="N47" s="54">
        <f t="shared" si="2"/>
        <v>60</v>
      </c>
    </row>
    <row r="48" spans="1:14" x14ac:dyDescent="0.25">
      <c r="A48" s="2"/>
      <c r="B48" s="2"/>
      <c r="C48" s="2"/>
      <c r="D48" s="2"/>
      <c r="E48" s="2"/>
      <c r="F48" s="2"/>
      <c r="G48" s="2"/>
      <c r="H48" s="2" t="s">
        <v>32</v>
      </c>
      <c r="I48" s="2"/>
      <c r="J48" s="3">
        <v>286</v>
      </c>
      <c r="K48" s="3">
        <v>290</v>
      </c>
      <c r="L48" s="3">
        <v>290</v>
      </c>
      <c r="M48" s="3">
        <v>0</v>
      </c>
      <c r="N48" s="54">
        <f t="shared" si="2"/>
        <v>220</v>
      </c>
    </row>
    <row r="49" spans="1:14" x14ac:dyDescent="0.25">
      <c r="A49" s="2"/>
      <c r="B49" s="2"/>
      <c r="C49" s="2"/>
      <c r="D49" s="2"/>
      <c r="E49" s="2"/>
      <c r="F49" s="2"/>
      <c r="G49" s="2"/>
      <c r="H49" s="2" t="s">
        <v>33</v>
      </c>
      <c r="I49" s="2"/>
      <c r="J49" s="3">
        <v>2447.1799999999998</v>
      </c>
      <c r="K49" s="3">
        <v>831.77</v>
      </c>
      <c r="L49" s="3">
        <v>243.8</v>
      </c>
      <c r="M49" s="3">
        <v>161.96</v>
      </c>
      <c r="N49" s="54">
        <f t="shared" si="2"/>
        <v>1000</v>
      </c>
    </row>
    <row r="50" spans="1:14" x14ac:dyDescent="0.25">
      <c r="A50" s="2"/>
      <c r="B50" s="2"/>
      <c r="C50" s="2"/>
      <c r="D50" s="2"/>
      <c r="E50" s="2"/>
      <c r="F50" s="2"/>
      <c r="G50" s="2"/>
      <c r="H50" s="2" t="s">
        <v>46</v>
      </c>
      <c r="I50" s="2"/>
      <c r="J50" s="3">
        <v>938.75</v>
      </c>
      <c r="K50" s="3">
        <v>1270</v>
      </c>
      <c r="L50" s="3">
        <v>1343.75</v>
      </c>
      <c r="M50" s="3">
        <v>485.09</v>
      </c>
      <c r="N50" s="58">
        <f>Summary!AE25</f>
        <v>3996</v>
      </c>
    </row>
    <row r="51" spans="1:14" x14ac:dyDescent="0.25">
      <c r="A51" s="2"/>
      <c r="B51" s="2"/>
      <c r="C51" s="2"/>
      <c r="D51" s="2"/>
      <c r="E51" s="2"/>
      <c r="F51" s="2"/>
      <c r="G51" s="2"/>
      <c r="H51" s="2" t="s">
        <v>35</v>
      </c>
      <c r="I51" s="2"/>
      <c r="J51" s="3">
        <v>0</v>
      </c>
      <c r="K51" s="3">
        <v>122.31</v>
      </c>
      <c r="L51" s="3">
        <v>0</v>
      </c>
      <c r="M51" s="3">
        <v>0</v>
      </c>
      <c r="N51" s="54">
        <f t="shared" si="2"/>
        <v>30</v>
      </c>
    </row>
    <row r="52" spans="1:14" x14ac:dyDescent="0.25">
      <c r="A52" s="2"/>
      <c r="B52" s="2"/>
      <c r="C52" s="2"/>
      <c r="D52" s="2"/>
      <c r="E52" s="2"/>
      <c r="F52" s="2"/>
      <c r="G52" s="2"/>
      <c r="H52" s="2" t="s">
        <v>47</v>
      </c>
      <c r="I52" s="2"/>
      <c r="J52" s="3"/>
      <c r="K52" s="3"/>
      <c r="L52" s="3"/>
      <c r="M52" s="3"/>
      <c r="N52" s="3"/>
    </row>
    <row r="53" spans="1:14" ht="15.75" thickBot="1" x14ac:dyDescent="0.3">
      <c r="A53" s="2"/>
      <c r="B53" s="2"/>
      <c r="C53" s="2"/>
      <c r="D53" s="2"/>
      <c r="E53" s="2"/>
      <c r="F53" s="2"/>
      <c r="G53" s="2"/>
      <c r="H53" s="2"/>
      <c r="I53" s="2" t="s">
        <v>48</v>
      </c>
      <c r="J53" s="6">
        <v>133.13999999999999</v>
      </c>
      <c r="K53" s="6">
        <v>131.51</v>
      </c>
      <c r="L53" s="6">
        <v>128.85</v>
      </c>
      <c r="M53" s="6">
        <v>43.35</v>
      </c>
      <c r="N53" s="56">
        <f>ROUND(AVERAGE((J53:L53),(M53/4*12)),-1)</f>
        <v>130</v>
      </c>
    </row>
    <row r="54" spans="1:14" x14ac:dyDescent="0.25">
      <c r="A54" s="2"/>
      <c r="B54" s="2"/>
      <c r="C54" s="2"/>
      <c r="D54" s="2"/>
      <c r="E54" s="2"/>
      <c r="F54" s="2"/>
      <c r="G54" s="2"/>
      <c r="H54" s="2" t="s">
        <v>49</v>
      </c>
      <c r="I54" s="2"/>
      <c r="J54" s="3">
        <f>ROUND(SUM(J52:J53),5)</f>
        <v>133.13999999999999</v>
      </c>
      <c r="K54" s="3">
        <f>ROUND(SUM(K52:K53),5)</f>
        <v>131.51</v>
      </c>
      <c r="L54" s="3">
        <f>ROUND(SUM(L52:L53),5)</f>
        <v>128.85</v>
      </c>
      <c r="M54" s="3">
        <f>ROUND(SUM(M52:M53),5)</f>
        <v>43.35</v>
      </c>
      <c r="N54" s="3">
        <f>ROUND(SUM(N52:N53),5)</f>
        <v>130</v>
      </c>
    </row>
    <row r="55" spans="1:14" ht="15.75" thickBot="1" x14ac:dyDescent="0.3">
      <c r="A55" s="2"/>
      <c r="B55" s="2"/>
      <c r="C55" s="2"/>
      <c r="D55" s="2"/>
      <c r="E55" s="2"/>
      <c r="F55" s="2"/>
      <c r="G55" s="2"/>
      <c r="H55" s="2" t="s">
        <v>36</v>
      </c>
      <c r="I55" s="2"/>
      <c r="J55" s="6">
        <v>26</v>
      </c>
      <c r="K55" s="6">
        <v>0</v>
      </c>
      <c r="L55" s="6">
        <v>0</v>
      </c>
      <c r="M55" s="6">
        <v>41.96</v>
      </c>
      <c r="N55" s="56">
        <f>ROUND(AVERAGE((J55:L55),(M55/4*12)),-1)</f>
        <v>40</v>
      </c>
    </row>
    <row r="56" spans="1:14" x14ac:dyDescent="0.25">
      <c r="A56" s="2"/>
      <c r="B56" s="2"/>
      <c r="C56" s="2"/>
      <c r="D56" s="2"/>
      <c r="E56" s="2"/>
      <c r="F56" s="2"/>
      <c r="G56" s="2" t="s">
        <v>50</v>
      </c>
      <c r="H56" s="2"/>
      <c r="I56" s="2"/>
      <c r="J56" s="3">
        <f>ROUND(SUM(J45:J51)+SUM(J54:J55),5)</f>
        <v>4263.2700000000004</v>
      </c>
      <c r="K56" s="3">
        <f>ROUND(SUM(K45:K51)+SUM(K54:K55),5)</f>
        <v>2830.59</v>
      </c>
      <c r="L56" s="3">
        <f>ROUND(SUM(L45:L51)+SUM(L54:L55),5)</f>
        <v>2006.4</v>
      </c>
      <c r="M56" s="3">
        <f>ROUND(SUM(M45:M51)+SUM(M54:M55),5)</f>
        <v>732.36</v>
      </c>
      <c r="N56" s="3">
        <f>ROUND(SUM(N45:N51)+SUM(N54:N55),5)</f>
        <v>5576</v>
      </c>
    </row>
    <row r="57" spans="1:14" x14ac:dyDescent="0.25">
      <c r="A57" s="2"/>
      <c r="B57" s="2"/>
      <c r="C57" s="2"/>
      <c r="D57" s="2"/>
      <c r="E57" s="2"/>
      <c r="F57" s="2"/>
      <c r="G57" s="2" t="s">
        <v>51</v>
      </c>
      <c r="H57" s="2"/>
      <c r="I57" s="2"/>
      <c r="J57" s="3"/>
      <c r="K57" s="3"/>
      <c r="L57" s="3"/>
      <c r="M57" s="3"/>
      <c r="N57" s="3"/>
    </row>
    <row r="58" spans="1:14" x14ac:dyDescent="0.25">
      <c r="A58" s="2"/>
      <c r="B58" s="2"/>
      <c r="C58" s="2"/>
      <c r="D58" s="2"/>
      <c r="E58" s="2"/>
      <c r="F58" s="2"/>
      <c r="G58" s="2"/>
      <c r="H58" s="2" t="s">
        <v>29</v>
      </c>
      <c r="I58" s="2"/>
      <c r="J58" s="3">
        <v>7368.75</v>
      </c>
      <c r="K58" s="3">
        <v>3535</v>
      </c>
      <c r="L58" s="3">
        <v>5280</v>
      </c>
      <c r="M58" s="3">
        <v>1575</v>
      </c>
      <c r="N58" s="54">
        <f t="shared" ref="N58:N60" si="3">ROUND(AVERAGE((J58:L58),(M58/4*12)),-1)</f>
        <v>5230</v>
      </c>
    </row>
    <row r="59" spans="1:14" x14ac:dyDescent="0.25">
      <c r="A59" s="2"/>
      <c r="B59" s="2"/>
      <c r="C59" s="2"/>
      <c r="D59" s="2"/>
      <c r="E59" s="2"/>
      <c r="F59" s="2"/>
      <c r="G59" s="2"/>
      <c r="H59" s="2" t="s">
        <v>52</v>
      </c>
      <c r="I59" s="2"/>
      <c r="J59" s="3">
        <v>575</v>
      </c>
      <c r="K59" s="3">
        <v>575</v>
      </c>
      <c r="L59" s="3">
        <v>575</v>
      </c>
      <c r="M59" s="3">
        <v>0</v>
      </c>
      <c r="N59" s="54">
        <f t="shared" si="3"/>
        <v>430</v>
      </c>
    </row>
    <row r="60" spans="1:14" ht="15.75" thickBot="1" x14ac:dyDescent="0.3">
      <c r="A60" s="2"/>
      <c r="B60" s="2"/>
      <c r="C60" s="2"/>
      <c r="D60" s="2"/>
      <c r="E60" s="2"/>
      <c r="F60" s="2"/>
      <c r="G60" s="2"/>
      <c r="H60" s="2" t="s">
        <v>33</v>
      </c>
      <c r="I60" s="2"/>
      <c r="J60" s="6">
        <v>249.15</v>
      </c>
      <c r="K60" s="6">
        <v>1527.84</v>
      </c>
      <c r="L60" s="6">
        <v>1157.8599999999999</v>
      </c>
      <c r="M60" s="6">
        <v>1822.72</v>
      </c>
      <c r="N60" s="56">
        <f t="shared" si="3"/>
        <v>2100</v>
      </c>
    </row>
    <row r="61" spans="1:14" x14ac:dyDescent="0.25">
      <c r="A61" s="2"/>
      <c r="B61" s="2"/>
      <c r="C61" s="2"/>
      <c r="D61" s="2"/>
      <c r="E61" s="2"/>
      <c r="F61" s="2"/>
      <c r="G61" s="2" t="s">
        <v>53</v>
      </c>
      <c r="H61" s="2"/>
      <c r="I61" s="2"/>
      <c r="J61" s="3">
        <f>ROUND(SUM(J57:J60),5)</f>
        <v>8192.9</v>
      </c>
      <c r="K61" s="3">
        <f>ROUND(SUM(K57:K60),5)</f>
        <v>5637.84</v>
      </c>
      <c r="L61" s="3">
        <f>ROUND(SUM(L57:L60),5)</f>
        <v>7012.86</v>
      </c>
      <c r="M61" s="3">
        <f>ROUND(SUM(M57:M60),5)</f>
        <v>3397.72</v>
      </c>
      <c r="N61" s="3">
        <f>ROUND(SUM(N57:N60),5)</f>
        <v>7760</v>
      </c>
    </row>
    <row r="62" spans="1:14" x14ac:dyDescent="0.25">
      <c r="A62" s="2"/>
      <c r="B62" s="2"/>
      <c r="C62" s="2"/>
      <c r="D62" s="2"/>
      <c r="E62" s="2"/>
      <c r="F62" s="2"/>
      <c r="G62" s="2" t="s">
        <v>54</v>
      </c>
      <c r="H62" s="2"/>
      <c r="I62" s="2"/>
      <c r="J62" s="3"/>
      <c r="K62" s="3"/>
      <c r="L62" s="3"/>
      <c r="M62" s="3"/>
      <c r="N62" s="3"/>
    </row>
    <row r="63" spans="1:14" x14ac:dyDescent="0.25">
      <c r="A63" s="2"/>
      <c r="B63" s="2"/>
      <c r="C63" s="2"/>
      <c r="D63" s="2"/>
      <c r="E63" s="2"/>
      <c r="F63" s="2"/>
      <c r="G63" s="2"/>
      <c r="H63" s="2" t="s">
        <v>55</v>
      </c>
      <c r="I63" s="2"/>
      <c r="J63" s="3">
        <v>50</v>
      </c>
      <c r="K63" s="3">
        <v>0</v>
      </c>
      <c r="L63" s="3">
        <v>0</v>
      </c>
      <c r="M63" s="3">
        <v>0</v>
      </c>
      <c r="N63" s="54">
        <f t="shared" ref="N63:N69" si="4">ROUND(AVERAGE((J63:L63),(M63/4*12)),-1)</f>
        <v>10</v>
      </c>
    </row>
    <row r="64" spans="1:14" x14ac:dyDescent="0.25">
      <c r="A64" s="2"/>
      <c r="B64" s="2"/>
      <c r="C64" s="2"/>
      <c r="D64" s="2"/>
      <c r="E64" s="2"/>
      <c r="F64" s="2"/>
      <c r="G64" s="2"/>
      <c r="H64" s="2" t="s">
        <v>30</v>
      </c>
      <c r="I64" s="2"/>
      <c r="J64" s="3">
        <v>3381.21</v>
      </c>
      <c r="K64" s="3">
        <v>0</v>
      </c>
      <c r="L64" s="3">
        <v>0</v>
      </c>
      <c r="M64" s="3">
        <v>0</v>
      </c>
      <c r="N64" s="54">
        <f t="shared" si="4"/>
        <v>850</v>
      </c>
    </row>
    <row r="65" spans="1:14" x14ac:dyDescent="0.25">
      <c r="A65" s="2"/>
      <c r="B65" s="2"/>
      <c r="C65" s="2"/>
      <c r="D65" s="2"/>
      <c r="E65" s="2"/>
      <c r="F65" s="2"/>
      <c r="G65" s="2"/>
      <c r="H65" s="2" t="s">
        <v>31</v>
      </c>
      <c r="I65" s="2"/>
      <c r="J65" s="3">
        <v>12</v>
      </c>
      <c r="K65" s="3">
        <v>100</v>
      </c>
      <c r="L65" s="3">
        <v>0</v>
      </c>
      <c r="M65" s="3">
        <v>0</v>
      </c>
      <c r="N65" s="54">
        <f t="shared" si="4"/>
        <v>30</v>
      </c>
    </row>
    <row r="66" spans="1:14" x14ac:dyDescent="0.25">
      <c r="A66" s="2"/>
      <c r="B66" s="2"/>
      <c r="C66" s="2"/>
      <c r="D66" s="2"/>
      <c r="E66" s="2"/>
      <c r="F66" s="2"/>
      <c r="G66" s="2"/>
      <c r="H66" s="2" t="s">
        <v>56</v>
      </c>
      <c r="I66" s="2"/>
      <c r="J66" s="3">
        <v>169.82</v>
      </c>
      <c r="K66" s="3">
        <v>0</v>
      </c>
      <c r="L66" s="3">
        <v>0</v>
      </c>
      <c r="M66" s="3">
        <v>0</v>
      </c>
      <c r="N66" s="54">
        <f t="shared" si="4"/>
        <v>40</v>
      </c>
    </row>
    <row r="67" spans="1:14" x14ac:dyDescent="0.25">
      <c r="A67" s="2"/>
      <c r="B67" s="2"/>
      <c r="C67" s="2"/>
      <c r="D67" s="2"/>
      <c r="E67" s="2"/>
      <c r="F67" s="2"/>
      <c r="G67" s="2"/>
      <c r="H67" s="2" t="s">
        <v>57</v>
      </c>
      <c r="I67" s="2"/>
      <c r="J67" s="3">
        <v>122.4</v>
      </c>
      <c r="K67" s="3">
        <v>0</v>
      </c>
      <c r="L67" s="3">
        <v>0</v>
      </c>
      <c r="M67" s="3">
        <v>0</v>
      </c>
      <c r="N67" s="54">
        <f t="shared" si="4"/>
        <v>30</v>
      </c>
    </row>
    <row r="68" spans="1:14" x14ac:dyDescent="0.25">
      <c r="A68" s="2"/>
      <c r="B68" s="2"/>
      <c r="C68" s="2"/>
      <c r="D68" s="2"/>
      <c r="E68" s="2"/>
      <c r="F68" s="2"/>
      <c r="G68" s="2"/>
      <c r="H68" s="2" t="s">
        <v>36</v>
      </c>
      <c r="I68" s="2"/>
      <c r="J68" s="3">
        <v>86</v>
      </c>
      <c r="K68" s="3">
        <v>0</v>
      </c>
      <c r="L68" s="3">
        <v>0</v>
      </c>
      <c r="M68" s="3">
        <v>0</v>
      </c>
      <c r="N68" s="54">
        <f t="shared" si="4"/>
        <v>20</v>
      </c>
    </row>
    <row r="69" spans="1:14" ht="15.75" thickBot="1" x14ac:dyDescent="0.3">
      <c r="A69" s="2"/>
      <c r="B69" s="2"/>
      <c r="C69" s="2"/>
      <c r="D69" s="2"/>
      <c r="E69" s="2"/>
      <c r="F69" s="2"/>
      <c r="G69" s="2"/>
      <c r="H69" s="2" t="s">
        <v>58</v>
      </c>
      <c r="I69" s="2"/>
      <c r="J69" s="6">
        <v>0</v>
      </c>
      <c r="K69" s="6">
        <v>50</v>
      </c>
      <c r="L69" s="6">
        <v>0</v>
      </c>
      <c r="M69" s="6">
        <v>0</v>
      </c>
      <c r="N69" s="56">
        <f t="shared" si="4"/>
        <v>10</v>
      </c>
    </row>
    <row r="70" spans="1:14" x14ac:dyDescent="0.25">
      <c r="A70" s="2"/>
      <c r="B70" s="2"/>
      <c r="C70" s="2"/>
      <c r="D70" s="2"/>
      <c r="E70" s="2"/>
      <c r="F70" s="2"/>
      <c r="G70" s="2" t="s">
        <v>59</v>
      </c>
      <c r="H70" s="2"/>
      <c r="I70" s="2"/>
      <c r="J70" s="3">
        <f>ROUND(SUM(J62:J69),5)</f>
        <v>3821.43</v>
      </c>
      <c r="K70" s="3">
        <f>ROUND(SUM(K62:K69),5)</f>
        <v>150</v>
      </c>
      <c r="L70" s="3">
        <f>ROUND(SUM(L62:L69),5)</f>
        <v>0</v>
      </c>
      <c r="M70" s="3">
        <f>ROUND(SUM(M62:M69),5)</f>
        <v>0</v>
      </c>
      <c r="N70" s="3">
        <f>ROUND(SUM(N62:N69),5)</f>
        <v>990</v>
      </c>
    </row>
    <row r="71" spans="1:14" ht="15.75" thickBot="1" x14ac:dyDescent="0.3">
      <c r="A71" s="2"/>
      <c r="B71" s="2"/>
      <c r="C71" s="2"/>
      <c r="D71" s="2"/>
      <c r="E71" s="2"/>
      <c r="F71" s="2"/>
      <c r="G71" s="2" t="s">
        <v>60</v>
      </c>
      <c r="H71" s="2"/>
      <c r="I71" s="2"/>
      <c r="J71" s="6">
        <v>100</v>
      </c>
      <c r="K71" s="6">
        <v>0</v>
      </c>
      <c r="L71" s="6">
        <v>0</v>
      </c>
      <c r="M71" s="6">
        <v>0</v>
      </c>
      <c r="N71" s="56">
        <f>ROUND(AVERAGE((J71:L71),(M71/4*12)),-1)</f>
        <v>30</v>
      </c>
    </row>
    <row r="72" spans="1:14" x14ac:dyDescent="0.25">
      <c r="A72" s="2"/>
      <c r="B72" s="2"/>
      <c r="C72" s="2"/>
      <c r="D72" s="2"/>
      <c r="E72" s="2"/>
      <c r="F72" s="2" t="s">
        <v>61</v>
      </c>
      <c r="G72" s="2"/>
      <c r="H72" s="2"/>
      <c r="I72" s="2"/>
      <c r="J72" s="3">
        <f>ROUND(J44+J56+J61+SUM(J70:J71),5)</f>
        <v>16377.6</v>
      </c>
      <c r="K72" s="3">
        <f>ROUND(K44+K56+K61+SUM(K70:K71),5)</f>
        <v>8618.43</v>
      </c>
      <c r="L72" s="3">
        <f>ROUND(L44+L56+L61+SUM(L70:L71),5)</f>
        <v>9019.26</v>
      </c>
      <c r="M72" s="3">
        <f>ROUND(M44+M56+M61+SUM(M70:M71),5)</f>
        <v>4130.08</v>
      </c>
      <c r="N72" s="3">
        <f>ROUND(N44+N56+N61+SUM(N70:N71),5)</f>
        <v>14356</v>
      </c>
    </row>
    <row r="73" spans="1:14" x14ac:dyDescent="0.25">
      <c r="A73" s="2"/>
      <c r="B73" s="2"/>
      <c r="C73" s="2"/>
      <c r="D73" s="2"/>
      <c r="E73" s="2"/>
      <c r="F73" s="2" t="s">
        <v>62</v>
      </c>
      <c r="G73" s="2"/>
      <c r="H73" s="2"/>
      <c r="I73" s="2"/>
      <c r="J73" s="3"/>
      <c r="K73" s="3"/>
      <c r="L73" s="3"/>
      <c r="M73" s="3"/>
      <c r="N73" s="3"/>
    </row>
    <row r="74" spans="1:14" ht="15.75" thickBot="1" x14ac:dyDescent="0.3">
      <c r="A74" s="2"/>
      <c r="B74" s="2"/>
      <c r="C74" s="2"/>
      <c r="D74" s="2"/>
      <c r="E74" s="2"/>
      <c r="F74" s="2"/>
      <c r="G74" s="2" t="s">
        <v>63</v>
      </c>
      <c r="H74" s="2"/>
      <c r="I74" s="2"/>
      <c r="J74" s="6">
        <v>0</v>
      </c>
      <c r="K74" s="6">
        <v>0</v>
      </c>
      <c r="L74" s="6">
        <v>350</v>
      </c>
      <c r="M74" s="6">
        <v>0</v>
      </c>
      <c r="N74" s="56">
        <f>ROUND(AVERAGE((J74:L74),(M74/4*12)),-1)</f>
        <v>90</v>
      </c>
    </row>
    <row r="75" spans="1:14" x14ac:dyDescent="0.25">
      <c r="A75" s="2"/>
      <c r="B75" s="2"/>
      <c r="C75" s="2"/>
      <c r="D75" s="2"/>
      <c r="E75" s="2"/>
      <c r="F75" s="2" t="s">
        <v>64</v>
      </c>
      <c r="G75" s="2"/>
      <c r="H75" s="2"/>
      <c r="I75" s="2"/>
      <c r="J75" s="3">
        <f>ROUND(SUM(J73:J74),5)</f>
        <v>0</v>
      </c>
      <c r="K75" s="3">
        <f>ROUND(SUM(K73:K74),5)</f>
        <v>0</v>
      </c>
      <c r="L75" s="3">
        <f>ROUND(SUM(L73:L74),5)</f>
        <v>350</v>
      </c>
      <c r="M75" s="3">
        <f>ROUND(SUM(M73:M74),5)</f>
        <v>0</v>
      </c>
      <c r="N75" s="3">
        <f>ROUND(SUM(N73:N74),5)</f>
        <v>90</v>
      </c>
    </row>
    <row r="76" spans="1:14" x14ac:dyDescent="0.25">
      <c r="A76" s="2"/>
      <c r="B76" s="2"/>
      <c r="C76" s="2"/>
      <c r="D76" s="2"/>
      <c r="E76" s="2"/>
      <c r="F76" s="2" t="s">
        <v>65</v>
      </c>
      <c r="G76" s="2"/>
      <c r="H76" s="2"/>
      <c r="I76" s="2"/>
      <c r="J76" s="3"/>
      <c r="K76" s="3"/>
      <c r="L76" s="3"/>
      <c r="M76" s="3"/>
      <c r="N76" s="3"/>
    </row>
    <row r="77" spans="1:14" x14ac:dyDescent="0.25">
      <c r="A77" s="2"/>
      <c r="B77" s="2"/>
      <c r="C77" s="2"/>
      <c r="D77" s="2"/>
      <c r="E77" s="2"/>
      <c r="F77" s="2"/>
      <c r="G77" s="2" t="s">
        <v>66</v>
      </c>
      <c r="H77" s="2"/>
      <c r="I77" s="2"/>
      <c r="J77" s="3"/>
      <c r="K77" s="3"/>
      <c r="L77" s="3"/>
      <c r="M77" s="3"/>
      <c r="N77" s="3"/>
    </row>
    <row r="78" spans="1:14" x14ac:dyDescent="0.25">
      <c r="A78" s="2"/>
      <c r="B78" s="2"/>
      <c r="C78" s="2"/>
      <c r="D78" s="2"/>
      <c r="E78" s="2"/>
      <c r="F78" s="2"/>
      <c r="G78" s="2"/>
      <c r="H78" s="2" t="s">
        <v>29</v>
      </c>
      <c r="I78" s="2"/>
      <c r="J78" s="3">
        <v>1625</v>
      </c>
      <c r="K78" s="3">
        <v>491.67</v>
      </c>
      <c r="L78" s="3">
        <v>1200</v>
      </c>
      <c r="M78" s="3">
        <v>0</v>
      </c>
      <c r="N78" s="54">
        <f t="shared" ref="N78:N82" si="5">ROUND(AVERAGE((J78:L78),(M78/4*12)),-1)</f>
        <v>830</v>
      </c>
    </row>
    <row r="79" spans="1:14" x14ac:dyDescent="0.25">
      <c r="A79" s="2"/>
      <c r="B79" s="2"/>
      <c r="C79" s="2"/>
      <c r="D79" s="2"/>
      <c r="E79" s="2"/>
      <c r="F79" s="2"/>
      <c r="G79" s="2"/>
      <c r="H79" s="2" t="s">
        <v>30</v>
      </c>
      <c r="I79" s="2"/>
      <c r="J79" s="3">
        <v>0</v>
      </c>
      <c r="K79" s="3">
        <v>0</v>
      </c>
      <c r="L79" s="3">
        <v>46</v>
      </c>
      <c r="M79" s="3">
        <v>0</v>
      </c>
      <c r="N79" s="54">
        <f t="shared" si="5"/>
        <v>10</v>
      </c>
    </row>
    <row r="80" spans="1:14" x14ac:dyDescent="0.25">
      <c r="A80" s="2"/>
      <c r="B80" s="2"/>
      <c r="C80" s="2"/>
      <c r="D80" s="2"/>
      <c r="E80" s="2"/>
      <c r="F80" s="2"/>
      <c r="G80" s="2"/>
      <c r="H80" s="2" t="s">
        <v>31</v>
      </c>
      <c r="I80" s="2"/>
      <c r="J80" s="3">
        <v>644</v>
      </c>
      <c r="K80" s="3">
        <v>345</v>
      </c>
      <c r="L80" s="3">
        <v>1186</v>
      </c>
      <c r="M80" s="3">
        <v>282</v>
      </c>
      <c r="N80" s="54">
        <f t="shared" si="5"/>
        <v>760</v>
      </c>
    </row>
    <row r="81" spans="1:14" x14ac:dyDescent="0.25">
      <c r="A81" s="2"/>
      <c r="B81" s="2"/>
      <c r="C81" s="2"/>
      <c r="D81" s="2"/>
      <c r="E81" s="2"/>
      <c r="F81" s="2"/>
      <c r="G81" s="2"/>
      <c r="H81" s="2" t="s">
        <v>32</v>
      </c>
      <c r="I81" s="2"/>
      <c r="J81" s="3">
        <v>1070</v>
      </c>
      <c r="K81" s="3">
        <v>1166</v>
      </c>
      <c r="L81" s="3">
        <v>1070</v>
      </c>
      <c r="M81" s="3">
        <v>0</v>
      </c>
      <c r="N81" s="54">
        <f t="shared" si="5"/>
        <v>830</v>
      </c>
    </row>
    <row r="82" spans="1:14" x14ac:dyDescent="0.25">
      <c r="A82" s="2"/>
      <c r="B82" s="2"/>
      <c r="C82" s="2"/>
      <c r="D82" s="2"/>
      <c r="E82" s="2"/>
      <c r="F82" s="2"/>
      <c r="G82" s="2"/>
      <c r="H82" s="2" t="s">
        <v>33</v>
      </c>
      <c r="I82" s="2"/>
      <c r="J82" s="3">
        <v>22.79</v>
      </c>
      <c r="K82" s="3">
        <v>70.709999999999994</v>
      </c>
      <c r="L82" s="3">
        <v>0</v>
      </c>
      <c r="M82" s="3">
        <v>0</v>
      </c>
      <c r="N82" s="54">
        <f t="shared" si="5"/>
        <v>20</v>
      </c>
    </row>
    <row r="83" spans="1:14" x14ac:dyDescent="0.25">
      <c r="A83" s="2"/>
      <c r="B83" s="2"/>
      <c r="C83" s="2"/>
      <c r="D83" s="2"/>
      <c r="E83" s="2"/>
      <c r="F83" s="2"/>
      <c r="G83" s="2"/>
      <c r="H83" s="2" t="s">
        <v>46</v>
      </c>
      <c r="I83" s="2"/>
      <c r="J83" s="3"/>
      <c r="K83" s="3"/>
      <c r="L83" s="3"/>
      <c r="M83" s="3"/>
      <c r="N83" s="3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 t="s">
        <v>67</v>
      </c>
      <c r="J84" s="3">
        <v>900</v>
      </c>
      <c r="K84" s="3">
        <v>825</v>
      </c>
      <c r="L84" s="3">
        <v>925</v>
      </c>
      <c r="M84" s="3">
        <v>0</v>
      </c>
      <c r="N84" s="58">
        <f>Summary!F25</f>
        <v>1080</v>
      </c>
    </row>
    <row r="85" spans="1:14" ht="15.75" thickBot="1" x14ac:dyDescent="0.3">
      <c r="A85" s="2"/>
      <c r="B85" s="2"/>
      <c r="C85" s="2"/>
      <c r="D85" s="2"/>
      <c r="E85" s="2"/>
      <c r="F85" s="2"/>
      <c r="G85" s="2"/>
      <c r="H85" s="2"/>
      <c r="I85" s="2" t="s">
        <v>68</v>
      </c>
      <c r="J85" s="6">
        <v>2370</v>
      </c>
      <c r="K85" s="6">
        <v>2770</v>
      </c>
      <c r="L85" s="6">
        <v>2740</v>
      </c>
      <c r="M85" s="6">
        <v>0</v>
      </c>
      <c r="N85" s="59">
        <f>Summary!K25</f>
        <v>1920</v>
      </c>
    </row>
    <row r="86" spans="1:14" x14ac:dyDescent="0.25">
      <c r="A86" s="2"/>
      <c r="B86" s="2"/>
      <c r="C86" s="2"/>
      <c r="D86" s="2"/>
      <c r="E86" s="2"/>
      <c r="F86" s="2"/>
      <c r="G86" s="2"/>
      <c r="H86" s="2" t="s">
        <v>69</v>
      </c>
      <c r="I86" s="2"/>
      <c r="J86" s="3">
        <f>ROUND(SUM(J83:J85),5)</f>
        <v>3270</v>
      </c>
      <c r="K86" s="3">
        <f>ROUND(SUM(K83:K85),5)</f>
        <v>3595</v>
      </c>
      <c r="L86" s="3">
        <f>ROUND(SUM(L83:L85),5)</f>
        <v>3665</v>
      </c>
      <c r="M86" s="3">
        <f>ROUND(SUM(M83:M85),5)</f>
        <v>0</v>
      </c>
      <c r="N86" s="3">
        <f>ROUND(SUM(N83:N85),5)</f>
        <v>3000</v>
      </c>
    </row>
    <row r="87" spans="1:14" x14ac:dyDescent="0.25">
      <c r="A87" s="2"/>
      <c r="B87" s="2"/>
      <c r="C87" s="2"/>
      <c r="D87" s="2"/>
      <c r="E87" s="2"/>
      <c r="F87" s="2"/>
      <c r="G87" s="2"/>
      <c r="H87" s="2" t="s">
        <v>70</v>
      </c>
      <c r="I87" s="2"/>
      <c r="J87" s="3"/>
      <c r="K87" s="3"/>
      <c r="L87" s="3"/>
      <c r="M87" s="3"/>
      <c r="N87" s="3"/>
    </row>
    <row r="88" spans="1:14" ht="15.75" thickBot="1" x14ac:dyDescent="0.3">
      <c r="A88" s="2"/>
      <c r="B88" s="2"/>
      <c r="C88" s="2"/>
      <c r="D88" s="2"/>
      <c r="E88" s="2"/>
      <c r="F88" s="2"/>
      <c r="G88" s="2"/>
      <c r="H88" s="2"/>
      <c r="I88" s="2" t="s">
        <v>71</v>
      </c>
      <c r="J88" s="6">
        <v>31</v>
      </c>
      <c r="K88" s="6">
        <v>0</v>
      </c>
      <c r="L88" s="6">
        <v>0</v>
      </c>
      <c r="M88" s="6">
        <v>0</v>
      </c>
      <c r="N88" s="56">
        <f>ROUND(AVERAGE((J88:L88),(M88/4*12)),-1)</f>
        <v>10</v>
      </c>
    </row>
    <row r="89" spans="1:14" x14ac:dyDescent="0.25">
      <c r="A89" s="2"/>
      <c r="B89" s="2"/>
      <c r="C89" s="2"/>
      <c r="D89" s="2"/>
      <c r="E89" s="2"/>
      <c r="F89" s="2"/>
      <c r="G89" s="2"/>
      <c r="H89" s="2" t="s">
        <v>72</v>
      </c>
      <c r="I89" s="2"/>
      <c r="J89" s="3">
        <f>ROUND(SUM(J87:J88),5)</f>
        <v>31</v>
      </c>
      <c r="K89" s="3">
        <f>ROUND(SUM(K87:K88),5)</f>
        <v>0</v>
      </c>
      <c r="L89" s="3">
        <f>ROUND(SUM(L87:L88),5)</f>
        <v>0</v>
      </c>
      <c r="M89" s="3">
        <f>ROUND(SUM(M87:M88),5)</f>
        <v>0</v>
      </c>
      <c r="N89" s="3">
        <f>ROUND(SUM(N87:N88),5)</f>
        <v>10</v>
      </c>
    </row>
    <row r="90" spans="1:14" x14ac:dyDescent="0.25">
      <c r="A90" s="2"/>
      <c r="B90" s="2"/>
      <c r="C90" s="2"/>
      <c r="D90" s="2"/>
      <c r="E90" s="2"/>
      <c r="F90" s="2"/>
      <c r="G90" s="2"/>
      <c r="H90" s="2" t="s">
        <v>73</v>
      </c>
      <c r="I90" s="2"/>
      <c r="J90" s="3">
        <v>49</v>
      </c>
      <c r="K90" s="3">
        <v>147</v>
      </c>
      <c r="L90" s="3">
        <v>53.95</v>
      </c>
      <c r="M90" s="3">
        <v>165</v>
      </c>
      <c r="N90" s="54">
        <f t="shared" ref="N90:N93" si="6">ROUND(AVERAGE((J90:L90),(M90/4*12)),-1)</f>
        <v>190</v>
      </c>
    </row>
    <row r="91" spans="1:14" x14ac:dyDescent="0.25">
      <c r="A91" s="2"/>
      <c r="B91" s="2"/>
      <c r="C91" s="2"/>
      <c r="D91" s="2"/>
      <c r="E91" s="2"/>
      <c r="F91" s="2"/>
      <c r="G91" s="2"/>
      <c r="H91" s="2" t="s">
        <v>74</v>
      </c>
      <c r="I91" s="2"/>
      <c r="J91" s="3">
        <v>1544.7</v>
      </c>
      <c r="K91" s="3">
        <v>1747.05</v>
      </c>
      <c r="L91" s="3">
        <v>2044.82</v>
      </c>
      <c r="M91" s="3">
        <v>764.27</v>
      </c>
      <c r="N91" s="54">
        <f t="shared" si="6"/>
        <v>1910</v>
      </c>
    </row>
    <row r="92" spans="1:14" x14ac:dyDescent="0.25">
      <c r="A92" s="2"/>
      <c r="B92" s="2"/>
      <c r="C92" s="2"/>
      <c r="D92" s="2"/>
      <c r="E92" s="2"/>
      <c r="F92" s="2"/>
      <c r="G92" s="2"/>
      <c r="H92" s="2" t="s">
        <v>34</v>
      </c>
      <c r="I92" s="2"/>
      <c r="J92" s="3">
        <v>1075.31</v>
      </c>
      <c r="K92" s="3">
        <v>1010.76</v>
      </c>
      <c r="L92" s="3">
        <v>179.76</v>
      </c>
      <c r="M92" s="3">
        <v>101.52</v>
      </c>
      <c r="N92" s="54">
        <f t="shared" si="6"/>
        <v>640</v>
      </c>
    </row>
    <row r="93" spans="1:14" x14ac:dyDescent="0.25">
      <c r="A93" s="2"/>
      <c r="B93" s="2"/>
      <c r="C93" s="2"/>
      <c r="D93" s="2"/>
      <c r="E93" s="2"/>
      <c r="F93" s="2"/>
      <c r="G93" s="2"/>
      <c r="H93" s="2" t="s">
        <v>35</v>
      </c>
      <c r="I93" s="2"/>
      <c r="J93" s="3">
        <v>133.25</v>
      </c>
      <c r="K93" s="3">
        <v>548.65</v>
      </c>
      <c r="L93" s="3">
        <v>230.86</v>
      </c>
      <c r="M93" s="3">
        <v>275.83999999999997</v>
      </c>
      <c r="N93" s="54">
        <f t="shared" si="6"/>
        <v>440</v>
      </c>
    </row>
    <row r="94" spans="1:14" x14ac:dyDescent="0.25">
      <c r="A94" s="2"/>
      <c r="B94" s="2"/>
      <c r="C94" s="2"/>
      <c r="D94" s="2"/>
      <c r="E94" s="2"/>
      <c r="F94" s="2"/>
      <c r="G94" s="2"/>
      <c r="H94" s="2" t="s">
        <v>47</v>
      </c>
      <c r="I94" s="2"/>
      <c r="J94" s="3"/>
      <c r="K94" s="3"/>
      <c r="L94" s="3"/>
      <c r="M94" s="3"/>
      <c r="N94" s="3"/>
    </row>
    <row r="95" spans="1:14" ht="15.75" thickBot="1" x14ac:dyDescent="0.3">
      <c r="A95" s="2"/>
      <c r="B95" s="2"/>
      <c r="C95" s="2"/>
      <c r="D95" s="2"/>
      <c r="E95" s="2"/>
      <c r="F95" s="2"/>
      <c r="G95" s="2"/>
      <c r="H95" s="2"/>
      <c r="I95" s="2" t="s">
        <v>48</v>
      </c>
      <c r="J95" s="6">
        <v>230.1</v>
      </c>
      <c r="K95" s="6">
        <v>0</v>
      </c>
      <c r="L95" s="6">
        <v>0</v>
      </c>
      <c r="M95" s="6">
        <v>0</v>
      </c>
      <c r="N95" s="56">
        <f>ROUND(AVERAGE((J95:L95),(M95/4*12)),-1)</f>
        <v>60</v>
      </c>
    </row>
    <row r="96" spans="1:14" x14ac:dyDescent="0.25">
      <c r="A96" s="2"/>
      <c r="B96" s="2"/>
      <c r="C96" s="2"/>
      <c r="D96" s="2"/>
      <c r="E96" s="2"/>
      <c r="F96" s="2"/>
      <c r="G96" s="2"/>
      <c r="H96" s="2" t="s">
        <v>49</v>
      </c>
      <c r="I96" s="2"/>
      <c r="J96" s="3">
        <f>ROUND(SUM(J94:J95),5)</f>
        <v>230.1</v>
      </c>
      <c r="K96" s="3">
        <f>ROUND(SUM(K94:K95),5)</f>
        <v>0</v>
      </c>
      <c r="L96" s="3">
        <f>ROUND(SUM(L94:L95),5)</f>
        <v>0</v>
      </c>
      <c r="M96" s="3">
        <f>ROUND(SUM(M94:M95),5)</f>
        <v>0</v>
      </c>
      <c r="N96" s="3">
        <f>ROUND(SUM(N94:N95),5)</f>
        <v>60</v>
      </c>
    </row>
    <row r="97" spans="1:14" x14ac:dyDescent="0.25">
      <c r="A97" s="2"/>
      <c r="B97" s="2"/>
      <c r="C97" s="2"/>
      <c r="D97" s="2"/>
      <c r="E97" s="2"/>
      <c r="F97" s="2"/>
      <c r="G97" s="2"/>
      <c r="H97" s="2" t="s">
        <v>36</v>
      </c>
      <c r="I97" s="2"/>
      <c r="J97" s="3">
        <v>75</v>
      </c>
      <c r="K97" s="3">
        <v>222.32</v>
      </c>
      <c r="L97" s="3">
        <v>0</v>
      </c>
      <c r="M97" s="3">
        <v>0</v>
      </c>
      <c r="N97" s="54">
        <f t="shared" ref="N97:N98" si="7">ROUND(AVERAGE((J97:L97),(M97/4*12)),-1)</f>
        <v>70</v>
      </c>
    </row>
    <row r="98" spans="1:14" ht="15.75" thickBot="1" x14ac:dyDescent="0.3">
      <c r="A98" s="2"/>
      <c r="B98" s="2"/>
      <c r="C98" s="2"/>
      <c r="D98" s="2"/>
      <c r="E98" s="2"/>
      <c r="F98" s="2"/>
      <c r="G98" s="2"/>
      <c r="H98" s="2" t="s">
        <v>75</v>
      </c>
      <c r="I98" s="2"/>
      <c r="J98" s="6">
        <v>480.5</v>
      </c>
      <c r="K98" s="6">
        <v>431</v>
      </c>
      <c r="L98" s="6">
        <v>436.5</v>
      </c>
      <c r="M98" s="6">
        <v>0</v>
      </c>
      <c r="N98" s="56">
        <f t="shared" si="7"/>
        <v>340</v>
      </c>
    </row>
    <row r="99" spans="1:14" x14ac:dyDescent="0.25">
      <c r="A99" s="2"/>
      <c r="B99" s="2"/>
      <c r="C99" s="2"/>
      <c r="D99" s="2"/>
      <c r="E99" s="2"/>
      <c r="F99" s="2"/>
      <c r="G99" s="2" t="s">
        <v>76</v>
      </c>
      <c r="H99" s="2"/>
      <c r="I99" s="2"/>
      <c r="J99" s="3">
        <f>ROUND(SUM(J77:J82)+J86+SUM(J89:J93)+SUM(J96:J98),5)</f>
        <v>10250.65</v>
      </c>
      <c r="K99" s="3">
        <f>ROUND(SUM(K77:K82)+K86+SUM(K89:K93)+SUM(K96:K98),5)</f>
        <v>9775.16</v>
      </c>
      <c r="L99" s="3">
        <f>ROUND(SUM(L77:L82)+L86+SUM(L89:L93)+SUM(L96:L98),5)</f>
        <v>10112.89</v>
      </c>
      <c r="M99" s="3">
        <f>ROUND(SUM(M77:M82)+M86+SUM(M89:M93)+SUM(M96:M98),5)</f>
        <v>1588.63</v>
      </c>
      <c r="N99" s="3">
        <f>ROUND(SUM(N77:N82)+N86+SUM(N89:N93)+SUM(N96:N98),5)</f>
        <v>9110</v>
      </c>
    </row>
    <row r="100" spans="1:14" x14ac:dyDescent="0.25">
      <c r="A100" s="2"/>
      <c r="B100" s="2"/>
      <c r="C100" s="2"/>
      <c r="D100" s="2"/>
      <c r="E100" s="2"/>
      <c r="F100" s="2"/>
      <c r="G100" s="2" t="s">
        <v>77</v>
      </c>
      <c r="H100" s="2"/>
      <c r="I100" s="2"/>
      <c r="J100" s="3"/>
      <c r="K100" s="3"/>
      <c r="L100" s="3"/>
      <c r="M100" s="3"/>
      <c r="N100" s="3"/>
    </row>
    <row r="101" spans="1:14" x14ac:dyDescent="0.25">
      <c r="A101" s="2"/>
      <c r="B101" s="2"/>
      <c r="C101" s="2"/>
      <c r="D101" s="2"/>
      <c r="E101" s="2"/>
      <c r="F101" s="2"/>
      <c r="G101" s="2"/>
      <c r="H101" s="2" t="s">
        <v>29</v>
      </c>
      <c r="I101" s="2"/>
      <c r="J101" s="3">
        <v>50</v>
      </c>
      <c r="K101" s="3">
        <v>50</v>
      </c>
      <c r="L101" s="3">
        <v>850</v>
      </c>
      <c r="M101" s="3">
        <v>0</v>
      </c>
      <c r="N101" s="54">
        <f t="shared" ref="N101:N104" si="8">ROUND(AVERAGE((J101:L101),(M101/4*12)),-1)</f>
        <v>240</v>
      </c>
    </row>
    <row r="102" spans="1:14" x14ac:dyDescent="0.25">
      <c r="A102" s="2"/>
      <c r="B102" s="2"/>
      <c r="C102" s="2"/>
      <c r="D102" s="2"/>
      <c r="E102" s="2"/>
      <c r="F102" s="2"/>
      <c r="G102" s="2"/>
      <c r="H102" s="2" t="s">
        <v>30</v>
      </c>
      <c r="I102" s="2"/>
      <c r="J102" s="3">
        <v>21</v>
      </c>
      <c r="K102" s="3">
        <v>0</v>
      </c>
      <c r="L102" s="3">
        <v>1490.4</v>
      </c>
      <c r="M102" s="3">
        <v>0</v>
      </c>
      <c r="N102" s="54">
        <f t="shared" si="8"/>
        <v>380</v>
      </c>
    </row>
    <row r="103" spans="1:14" x14ac:dyDescent="0.25">
      <c r="A103" s="2"/>
      <c r="B103" s="2"/>
      <c r="C103" s="2"/>
      <c r="D103" s="2"/>
      <c r="E103" s="2"/>
      <c r="F103" s="2"/>
      <c r="G103" s="2"/>
      <c r="H103" s="2" t="s">
        <v>31</v>
      </c>
      <c r="I103" s="2"/>
      <c r="J103" s="3">
        <v>0</v>
      </c>
      <c r="K103" s="3">
        <v>0</v>
      </c>
      <c r="L103" s="3">
        <v>0</v>
      </c>
      <c r="M103" s="3">
        <v>337</v>
      </c>
      <c r="N103" s="54">
        <f t="shared" si="8"/>
        <v>250</v>
      </c>
    </row>
    <row r="104" spans="1:14" x14ac:dyDescent="0.25">
      <c r="A104" s="2"/>
      <c r="B104" s="2"/>
      <c r="C104" s="2"/>
      <c r="D104" s="2"/>
      <c r="E104" s="2"/>
      <c r="F104" s="2"/>
      <c r="G104" s="2"/>
      <c r="H104" s="2" t="s">
        <v>32</v>
      </c>
      <c r="I104" s="2"/>
      <c r="J104" s="3">
        <v>980</v>
      </c>
      <c r="K104" s="3">
        <v>975</v>
      </c>
      <c r="L104" s="3">
        <v>1155</v>
      </c>
      <c r="M104" s="3">
        <v>0</v>
      </c>
      <c r="N104" s="54">
        <f t="shared" si="8"/>
        <v>780</v>
      </c>
    </row>
    <row r="105" spans="1:14" x14ac:dyDescent="0.25">
      <c r="A105" s="2"/>
      <c r="B105" s="2"/>
      <c r="C105" s="2"/>
      <c r="D105" s="2"/>
      <c r="E105" s="2"/>
      <c r="F105" s="2"/>
      <c r="G105" s="2"/>
      <c r="H105" s="2" t="s">
        <v>46</v>
      </c>
      <c r="I105" s="2"/>
      <c r="J105" s="3">
        <v>17251.09</v>
      </c>
      <c r="K105" s="3">
        <v>9000</v>
      </c>
      <c r="L105" s="3">
        <v>9000</v>
      </c>
      <c r="M105" s="3">
        <v>3350</v>
      </c>
      <c r="N105" s="58">
        <f>Summary!P25</f>
        <v>9888</v>
      </c>
    </row>
    <row r="106" spans="1:14" x14ac:dyDescent="0.25">
      <c r="A106" s="2"/>
      <c r="B106" s="2"/>
      <c r="C106" s="2"/>
      <c r="D106" s="2"/>
      <c r="E106" s="2"/>
      <c r="F106" s="2"/>
      <c r="G106" s="2"/>
      <c r="H106" s="2" t="s">
        <v>70</v>
      </c>
      <c r="I106" s="2"/>
      <c r="J106" s="3"/>
      <c r="K106" s="3"/>
      <c r="L106" s="3"/>
      <c r="M106" s="3"/>
      <c r="N106" s="3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 t="s">
        <v>80</v>
      </c>
      <c r="J107" s="3">
        <v>0</v>
      </c>
      <c r="K107" s="3">
        <v>0.06</v>
      </c>
      <c r="L107" s="3">
        <v>0</v>
      </c>
      <c r="M107" s="3">
        <v>0</v>
      </c>
      <c r="N107" s="54">
        <f t="shared" ref="N107:N108" si="9">ROUND(AVERAGE((J107:L107),(M107/4*12)),-1)</f>
        <v>0</v>
      </c>
    </row>
    <row r="108" spans="1:14" ht="15.75" thickBot="1" x14ac:dyDescent="0.3">
      <c r="A108" s="2"/>
      <c r="B108" s="2"/>
      <c r="C108" s="2"/>
      <c r="D108" s="2"/>
      <c r="E108" s="2"/>
      <c r="F108" s="2"/>
      <c r="G108" s="2"/>
      <c r="H108" s="2"/>
      <c r="I108" s="2" t="s">
        <v>81</v>
      </c>
      <c r="J108" s="6">
        <v>-0.3</v>
      </c>
      <c r="K108" s="6">
        <v>0</v>
      </c>
      <c r="L108" s="6">
        <v>0</v>
      </c>
      <c r="M108" s="6">
        <v>0</v>
      </c>
      <c r="N108" s="56">
        <f t="shared" si="9"/>
        <v>0</v>
      </c>
    </row>
    <row r="109" spans="1:14" x14ac:dyDescent="0.25">
      <c r="A109" s="2"/>
      <c r="B109" s="2"/>
      <c r="C109" s="2"/>
      <c r="D109" s="2"/>
      <c r="E109" s="2"/>
      <c r="F109" s="2"/>
      <c r="G109" s="2"/>
      <c r="H109" s="2" t="s">
        <v>72</v>
      </c>
      <c r="I109" s="2"/>
      <c r="J109" s="3">
        <f>ROUND(SUM(J106:J108),5)</f>
        <v>-0.3</v>
      </c>
      <c r="K109" s="3">
        <f>ROUND(SUM(K106:K108),5)</f>
        <v>0.06</v>
      </c>
      <c r="L109" s="3">
        <f>ROUND(SUM(L106:L108),5)</f>
        <v>0</v>
      </c>
      <c r="M109" s="3">
        <f>ROUND(SUM(M106:M108),5)</f>
        <v>0</v>
      </c>
      <c r="N109" s="3">
        <f>ROUND(SUM(N106:N108),5)</f>
        <v>0</v>
      </c>
    </row>
    <row r="110" spans="1:14" x14ac:dyDescent="0.25">
      <c r="A110" s="2"/>
      <c r="B110" s="2"/>
      <c r="C110" s="2"/>
      <c r="D110" s="2"/>
      <c r="E110" s="2"/>
      <c r="F110" s="2"/>
      <c r="G110" s="2"/>
      <c r="H110" s="2" t="s">
        <v>73</v>
      </c>
      <c r="I110" s="2"/>
      <c r="J110" s="3">
        <v>49</v>
      </c>
      <c r="K110" s="3">
        <v>0</v>
      </c>
      <c r="L110" s="3">
        <v>691.9</v>
      </c>
      <c r="M110" s="3">
        <v>110</v>
      </c>
      <c r="N110" s="54">
        <f t="shared" ref="N110:N113" si="10">ROUND(AVERAGE((J110:L110),(M110/4*12)),-1)</f>
        <v>270</v>
      </c>
    </row>
    <row r="111" spans="1:14" x14ac:dyDescent="0.25">
      <c r="A111" s="2"/>
      <c r="B111" s="2"/>
      <c r="C111" s="2"/>
      <c r="D111" s="2"/>
      <c r="E111" s="2"/>
      <c r="F111" s="2"/>
      <c r="G111" s="2"/>
      <c r="H111" s="2" t="s">
        <v>34</v>
      </c>
      <c r="I111" s="2"/>
      <c r="J111" s="3">
        <v>215</v>
      </c>
      <c r="K111" s="3">
        <v>45</v>
      </c>
      <c r="L111" s="3">
        <v>85.66</v>
      </c>
      <c r="M111" s="3">
        <v>50</v>
      </c>
      <c r="N111" s="54">
        <f t="shared" si="10"/>
        <v>120</v>
      </c>
    </row>
    <row r="112" spans="1:14" x14ac:dyDescent="0.25">
      <c r="A112" s="2"/>
      <c r="B112" s="2"/>
      <c r="C112" s="2"/>
      <c r="D112" s="2"/>
      <c r="E112" s="2"/>
      <c r="F112" s="2"/>
      <c r="G112" s="2"/>
      <c r="H112" s="2" t="s">
        <v>35</v>
      </c>
      <c r="I112" s="2"/>
      <c r="J112" s="3">
        <v>5559.07</v>
      </c>
      <c r="K112" s="3">
        <v>54.55</v>
      </c>
      <c r="L112" s="3">
        <v>637.74</v>
      </c>
      <c r="M112" s="3">
        <v>121.56</v>
      </c>
      <c r="N112" s="54">
        <f t="shared" si="10"/>
        <v>1650</v>
      </c>
    </row>
    <row r="113" spans="1:14" ht="15.75" thickBot="1" x14ac:dyDescent="0.3">
      <c r="A113" s="2"/>
      <c r="B113" s="2"/>
      <c r="C113" s="2"/>
      <c r="D113" s="2"/>
      <c r="E113" s="2"/>
      <c r="F113" s="2"/>
      <c r="G113" s="2"/>
      <c r="H113" s="2" t="s">
        <v>36</v>
      </c>
      <c r="I113" s="2"/>
      <c r="J113" s="6">
        <v>0</v>
      </c>
      <c r="K113" s="6">
        <v>98.44</v>
      </c>
      <c r="L113" s="6">
        <v>161.57</v>
      </c>
      <c r="M113" s="6">
        <v>133.91999999999999</v>
      </c>
      <c r="N113" s="56">
        <f t="shared" si="10"/>
        <v>170</v>
      </c>
    </row>
    <row r="114" spans="1:14" x14ac:dyDescent="0.25">
      <c r="A114" s="2"/>
      <c r="B114" s="2"/>
      <c r="C114" s="2"/>
      <c r="D114" s="2"/>
      <c r="E114" s="2"/>
      <c r="F114" s="2"/>
      <c r="G114" s="2" t="s">
        <v>82</v>
      </c>
      <c r="H114" s="2"/>
      <c r="I114" s="2"/>
      <c r="J114" s="3">
        <f>ROUND(SUM(J100:J105)+SUM(J109:J113),5)</f>
        <v>24124.86</v>
      </c>
      <c r="K114" s="3">
        <f>ROUND(SUM(K100:K105)+SUM(K109:K113),5)</f>
        <v>10223.049999999999</v>
      </c>
      <c r="L114" s="3">
        <f>ROUND(SUM(L100:L105)+SUM(L109:L113),5)</f>
        <v>14072.27</v>
      </c>
      <c r="M114" s="3">
        <f>ROUND(SUM(M100:M105)+SUM(M109:M113),5)</f>
        <v>4102.4799999999996</v>
      </c>
      <c r="N114" s="3">
        <f>ROUND(SUM(N100:N105)+SUM(N109:N113),5)</f>
        <v>13748</v>
      </c>
    </row>
    <row r="115" spans="1:14" x14ac:dyDescent="0.25">
      <c r="A115" s="2"/>
      <c r="B115" s="2"/>
      <c r="C115" s="2"/>
      <c r="D115" s="2"/>
      <c r="E115" s="2"/>
      <c r="F115" s="2"/>
      <c r="G115" s="2" t="s">
        <v>83</v>
      </c>
      <c r="H115" s="2"/>
      <c r="I115" s="2"/>
      <c r="J115" s="3">
        <v>0</v>
      </c>
      <c r="K115" s="3">
        <v>1104.51</v>
      </c>
      <c r="L115" s="3">
        <v>0</v>
      </c>
      <c r="M115" s="3">
        <v>0</v>
      </c>
      <c r="N115" s="54">
        <f>ROUND(AVERAGE((J115:L115),(M115/4*12)),-1)</f>
        <v>280</v>
      </c>
    </row>
    <row r="116" spans="1:14" x14ac:dyDescent="0.25">
      <c r="A116" s="2"/>
      <c r="B116" s="2"/>
      <c r="C116" s="2"/>
      <c r="D116" s="2"/>
      <c r="E116" s="2"/>
      <c r="F116" s="2"/>
      <c r="G116" s="2" t="s">
        <v>84</v>
      </c>
      <c r="H116" s="2"/>
      <c r="I116" s="2"/>
      <c r="J116" s="3"/>
      <c r="K116" s="3"/>
      <c r="L116" s="3"/>
      <c r="M116" s="3"/>
      <c r="N116" s="3"/>
    </row>
    <row r="117" spans="1:14" x14ac:dyDescent="0.25">
      <c r="A117" s="2"/>
      <c r="B117" s="2"/>
      <c r="C117" s="2"/>
      <c r="D117" s="2"/>
      <c r="E117" s="2"/>
      <c r="F117" s="2"/>
      <c r="G117" s="2"/>
      <c r="H117" s="2" t="s">
        <v>55</v>
      </c>
      <c r="I117" s="2"/>
      <c r="J117" s="3">
        <v>0</v>
      </c>
      <c r="K117" s="3">
        <v>1334.54</v>
      </c>
      <c r="L117" s="3">
        <v>0</v>
      </c>
      <c r="M117" s="3">
        <v>0</v>
      </c>
      <c r="N117" s="54">
        <f t="shared" ref="N117:N122" si="11">ROUND(AVERAGE((J117:L117),(M117/4*12)),-1)</f>
        <v>330</v>
      </c>
    </row>
    <row r="118" spans="1:14" x14ac:dyDescent="0.25">
      <c r="A118" s="2"/>
      <c r="B118" s="2"/>
      <c r="C118" s="2"/>
      <c r="D118" s="2"/>
      <c r="E118" s="2"/>
      <c r="F118" s="2"/>
      <c r="G118" s="2"/>
      <c r="H118" s="2" t="s">
        <v>32</v>
      </c>
      <c r="I118" s="2"/>
      <c r="J118" s="3">
        <v>2000</v>
      </c>
      <c r="K118" s="3">
        <v>2000</v>
      </c>
      <c r="L118" s="3">
        <v>2000</v>
      </c>
      <c r="M118" s="3">
        <v>0</v>
      </c>
      <c r="N118" s="54">
        <f t="shared" si="11"/>
        <v>1500</v>
      </c>
    </row>
    <row r="119" spans="1:14" x14ac:dyDescent="0.25">
      <c r="A119" s="2"/>
      <c r="B119" s="2"/>
      <c r="C119" s="2"/>
      <c r="D119" s="2"/>
      <c r="E119" s="2"/>
      <c r="F119" s="2"/>
      <c r="G119" s="2"/>
      <c r="H119" s="2" t="s">
        <v>33</v>
      </c>
      <c r="I119" s="2"/>
      <c r="J119" s="3">
        <v>3455.17</v>
      </c>
      <c r="K119" s="3">
        <v>2177.8200000000002</v>
      </c>
      <c r="L119" s="3">
        <v>961.13</v>
      </c>
      <c r="M119" s="3">
        <v>604.76</v>
      </c>
      <c r="N119" s="54">
        <f t="shared" si="11"/>
        <v>2100</v>
      </c>
    </row>
    <row r="120" spans="1:14" x14ac:dyDescent="0.25">
      <c r="A120" s="2"/>
      <c r="B120" s="2"/>
      <c r="C120" s="2"/>
      <c r="D120" s="2"/>
      <c r="E120" s="2"/>
      <c r="F120" s="2"/>
      <c r="G120" s="2"/>
      <c r="H120" s="2" t="s">
        <v>46</v>
      </c>
      <c r="I120" s="2"/>
      <c r="J120" s="3">
        <v>0</v>
      </c>
      <c r="K120" s="3">
        <v>12.5</v>
      </c>
      <c r="L120" s="3">
        <v>1022</v>
      </c>
      <c r="M120" s="3">
        <v>495</v>
      </c>
      <c r="N120" s="58">
        <f>Summary!U25</f>
        <v>1920</v>
      </c>
    </row>
    <row r="121" spans="1:14" x14ac:dyDescent="0.25">
      <c r="A121" s="2"/>
      <c r="B121" s="2"/>
      <c r="C121" s="2"/>
      <c r="D121" s="2"/>
      <c r="E121" s="2"/>
      <c r="F121" s="2"/>
      <c r="G121" s="2"/>
      <c r="H121" s="2" t="s">
        <v>73</v>
      </c>
      <c r="I121" s="2"/>
      <c r="J121" s="3">
        <v>49</v>
      </c>
      <c r="K121" s="3">
        <v>50</v>
      </c>
      <c r="L121" s="3">
        <v>0</v>
      </c>
      <c r="M121" s="3">
        <v>0</v>
      </c>
      <c r="N121" s="54">
        <f t="shared" si="11"/>
        <v>20</v>
      </c>
    </row>
    <row r="122" spans="1:14" x14ac:dyDescent="0.25">
      <c r="A122" s="2"/>
      <c r="B122" s="2"/>
      <c r="C122" s="2"/>
      <c r="D122" s="2"/>
      <c r="E122" s="2"/>
      <c r="F122" s="2"/>
      <c r="G122" s="2"/>
      <c r="H122" s="2" t="s">
        <v>35</v>
      </c>
      <c r="I122" s="2"/>
      <c r="J122" s="3">
        <v>0</v>
      </c>
      <c r="K122" s="3">
        <v>295</v>
      </c>
      <c r="L122" s="3">
        <v>61.07</v>
      </c>
      <c r="M122" s="3">
        <v>4.1500000000000004</v>
      </c>
      <c r="N122" s="54">
        <f t="shared" si="11"/>
        <v>90</v>
      </c>
    </row>
    <row r="123" spans="1:14" x14ac:dyDescent="0.25">
      <c r="A123" s="2"/>
      <c r="B123" s="2"/>
      <c r="C123" s="2"/>
      <c r="D123" s="2"/>
      <c r="E123" s="2"/>
      <c r="F123" s="2"/>
      <c r="G123" s="2"/>
      <c r="H123" s="2" t="s">
        <v>47</v>
      </c>
      <c r="I123" s="2"/>
      <c r="J123" s="3"/>
      <c r="K123" s="3"/>
      <c r="L123" s="3"/>
      <c r="M123" s="3"/>
      <c r="N123" s="3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 t="s">
        <v>48</v>
      </c>
      <c r="J124" s="3">
        <v>1634.47</v>
      </c>
      <c r="K124" s="3">
        <v>3175.21</v>
      </c>
      <c r="L124" s="3">
        <v>2170.17</v>
      </c>
      <c r="M124" s="3">
        <v>2159.89</v>
      </c>
      <c r="N124" s="54">
        <f t="shared" ref="N124:N125" si="12">ROUND(AVERAGE((J124:L124),(M124/4*12)),-1)</f>
        <v>3360</v>
      </c>
    </row>
    <row r="125" spans="1:14" ht="15.75" thickBot="1" x14ac:dyDescent="0.3">
      <c r="A125" s="2"/>
      <c r="B125" s="2"/>
      <c r="C125" s="2"/>
      <c r="D125" s="2"/>
      <c r="E125" s="2"/>
      <c r="F125" s="2"/>
      <c r="G125" s="2"/>
      <c r="H125" s="2"/>
      <c r="I125" s="2" t="s">
        <v>85</v>
      </c>
      <c r="J125" s="4">
        <v>265.29000000000002</v>
      </c>
      <c r="K125" s="4">
        <v>223.22</v>
      </c>
      <c r="L125" s="4">
        <v>223.13</v>
      </c>
      <c r="M125" s="4">
        <v>80.69</v>
      </c>
      <c r="N125" s="54">
        <f t="shared" si="12"/>
        <v>240</v>
      </c>
    </row>
    <row r="126" spans="1:14" ht="15.75" thickBot="1" x14ac:dyDescent="0.3">
      <c r="A126" s="2"/>
      <c r="B126" s="2"/>
      <c r="C126" s="2"/>
      <c r="D126" s="2"/>
      <c r="E126" s="2"/>
      <c r="F126" s="2"/>
      <c r="G126" s="2"/>
      <c r="H126" s="2" t="s">
        <v>49</v>
      </c>
      <c r="I126" s="2"/>
      <c r="J126" s="5">
        <f>ROUND(SUM(J123:J125),5)</f>
        <v>1899.76</v>
      </c>
      <c r="K126" s="5">
        <f>ROUND(SUM(K123:K125),5)</f>
        <v>3398.43</v>
      </c>
      <c r="L126" s="5">
        <f>ROUND(SUM(L123:L125),5)</f>
        <v>2393.3000000000002</v>
      </c>
      <c r="M126" s="5">
        <f>ROUND(SUM(M123:M125),5)</f>
        <v>2240.58</v>
      </c>
      <c r="N126" s="5">
        <f>ROUND(SUM(N123:N125),5)</f>
        <v>3600</v>
      </c>
    </row>
    <row r="127" spans="1:14" x14ac:dyDescent="0.25">
      <c r="A127" s="2"/>
      <c r="B127" s="2"/>
      <c r="C127" s="2"/>
      <c r="D127" s="2"/>
      <c r="E127" s="2"/>
      <c r="F127" s="2"/>
      <c r="G127" s="2" t="s">
        <v>86</v>
      </c>
      <c r="H127" s="2"/>
      <c r="I127" s="2"/>
      <c r="J127" s="3">
        <f>ROUND(SUM(J116:J122)+J126,5)</f>
        <v>7403.93</v>
      </c>
      <c r="K127" s="3">
        <f>ROUND(SUM(K116:K122)+K126,5)</f>
        <v>9268.2900000000009</v>
      </c>
      <c r="L127" s="3">
        <f>ROUND(SUM(L116:L122)+L126,5)</f>
        <v>6437.5</v>
      </c>
      <c r="M127" s="3">
        <f>ROUND(SUM(M116:M122)+M126,5)</f>
        <v>3344.49</v>
      </c>
      <c r="N127" s="3">
        <f>ROUND(SUM(N116:N122)+N126,5)</f>
        <v>9560</v>
      </c>
    </row>
    <row r="128" spans="1:14" x14ac:dyDescent="0.25">
      <c r="A128" s="2"/>
      <c r="B128" s="2"/>
      <c r="C128" s="2"/>
      <c r="D128" s="2"/>
      <c r="E128" s="2"/>
      <c r="F128" s="2"/>
      <c r="G128" s="2" t="s">
        <v>87</v>
      </c>
      <c r="H128" s="2"/>
      <c r="I128" s="2"/>
      <c r="J128" s="3"/>
      <c r="K128" s="3"/>
      <c r="L128" s="3"/>
      <c r="M128" s="3"/>
      <c r="N128" s="3"/>
    </row>
    <row r="129" spans="1:14" x14ac:dyDescent="0.25">
      <c r="A129" s="2"/>
      <c r="B129" s="2"/>
      <c r="C129" s="2"/>
      <c r="D129" s="2"/>
      <c r="E129" s="2"/>
      <c r="F129" s="2"/>
      <c r="G129" s="2"/>
      <c r="H129" s="2" t="s">
        <v>29</v>
      </c>
      <c r="I129" s="2"/>
      <c r="J129" s="3">
        <v>3520</v>
      </c>
      <c r="K129" s="3">
        <v>1820</v>
      </c>
      <c r="L129" s="3">
        <v>1520</v>
      </c>
      <c r="M129" s="3">
        <v>0</v>
      </c>
      <c r="N129" s="54">
        <f t="shared" ref="N129:N134" si="13">ROUND(AVERAGE((J129:L129),(M129/4*12)),-1)</f>
        <v>1720</v>
      </c>
    </row>
    <row r="130" spans="1:14" x14ac:dyDescent="0.25">
      <c r="A130" s="2"/>
      <c r="B130" s="2"/>
      <c r="C130" s="2"/>
      <c r="D130" s="2"/>
      <c r="E130" s="2"/>
      <c r="F130" s="2"/>
      <c r="G130" s="2"/>
      <c r="H130" s="2" t="s">
        <v>31</v>
      </c>
      <c r="I130" s="2"/>
      <c r="J130" s="3">
        <v>70.44</v>
      </c>
      <c r="K130" s="3">
        <v>75.67</v>
      </c>
      <c r="L130" s="3">
        <v>0</v>
      </c>
      <c r="M130" s="3">
        <v>3.6</v>
      </c>
      <c r="N130" s="54">
        <f t="shared" si="13"/>
        <v>40</v>
      </c>
    </row>
    <row r="131" spans="1:14" x14ac:dyDescent="0.25">
      <c r="A131" s="2"/>
      <c r="B131" s="2"/>
      <c r="C131" s="2"/>
      <c r="D131" s="2"/>
      <c r="E131" s="2"/>
      <c r="F131" s="2"/>
      <c r="G131" s="2"/>
      <c r="H131" s="2" t="s">
        <v>33</v>
      </c>
      <c r="I131" s="2"/>
      <c r="J131" s="3">
        <v>38.549999999999997</v>
      </c>
      <c r="K131" s="3">
        <v>7.38</v>
      </c>
      <c r="L131" s="3">
        <v>0</v>
      </c>
      <c r="M131" s="3">
        <v>0</v>
      </c>
      <c r="N131" s="54">
        <f t="shared" si="13"/>
        <v>10</v>
      </c>
    </row>
    <row r="132" spans="1:14" x14ac:dyDescent="0.25">
      <c r="A132" s="2"/>
      <c r="B132" s="2"/>
      <c r="C132" s="2"/>
      <c r="D132" s="2"/>
      <c r="E132" s="2"/>
      <c r="F132" s="2"/>
      <c r="G132" s="2"/>
      <c r="H132" s="2" t="s">
        <v>46</v>
      </c>
      <c r="I132" s="2"/>
      <c r="J132" s="3">
        <v>390.5</v>
      </c>
      <c r="K132" s="3">
        <v>0</v>
      </c>
      <c r="L132" s="3">
        <v>0</v>
      </c>
      <c r="M132" s="3">
        <v>0</v>
      </c>
      <c r="N132" s="58">
        <f>Summary!Z25</f>
        <v>0</v>
      </c>
    </row>
    <row r="133" spans="1:14" x14ac:dyDescent="0.25">
      <c r="A133" s="2"/>
      <c r="B133" s="2"/>
      <c r="C133" s="2"/>
      <c r="D133" s="2"/>
      <c r="E133" s="2"/>
      <c r="F133" s="2"/>
      <c r="G133" s="2"/>
      <c r="H133" s="2" t="s">
        <v>73</v>
      </c>
      <c r="I133" s="2"/>
      <c r="J133" s="3">
        <v>131.22999999999999</v>
      </c>
      <c r="K133" s="3">
        <v>49</v>
      </c>
      <c r="L133" s="3">
        <v>0</v>
      </c>
      <c r="M133" s="3">
        <v>0</v>
      </c>
      <c r="N133" s="54">
        <f t="shared" si="13"/>
        <v>50</v>
      </c>
    </row>
    <row r="134" spans="1:14" ht="15.75" thickBot="1" x14ac:dyDescent="0.3">
      <c r="A134" s="2"/>
      <c r="B134" s="2"/>
      <c r="C134" s="2"/>
      <c r="D134" s="2"/>
      <c r="E134" s="2"/>
      <c r="F134" s="2"/>
      <c r="G134" s="2"/>
      <c r="H134" s="2" t="s">
        <v>35</v>
      </c>
      <c r="I134" s="2"/>
      <c r="J134" s="4">
        <v>681.93</v>
      </c>
      <c r="K134" s="4">
        <v>127.93</v>
      </c>
      <c r="L134" s="4">
        <v>145.25</v>
      </c>
      <c r="M134" s="4">
        <v>68.8</v>
      </c>
      <c r="N134" s="54">
        <f t="shared" si="13"/>
        <v>290</v>
      </c>
    </row>
    <row r="135" spans="1:14" ht="15.75" thickBot="1" x14ac:dyDescent="0.3">
      <c r="A135" s="2"/>
      <c r="B135" s="2"/>
      <c r="C135" s="2"/>
      <c r="D135" s="2"/>
      <c r="E135" s="2"/>
      <c r="F135" s="2"/>
      <c r="G135" s="2" t="s">
        <v>88</v>
      </c>
      <c r="H135" s="2"/>
      <c r="I135" s="2"/>
      <c r="J135" s="7">
        <f>ROUND(SUM(J128:J134),5)</f>
        <v>4832.6499999999996</v>
      </c>
      <c r="K135" s="7">
        <f>ROUND(SUM(K128:K134),5)</f>
        <v>2079.98</v>
      </c>
      <c r="L135" s="7">
        <f>ROUND(SUM(L128:L134),5)</f>
        <v>1665.25</v>
      </c>
      <c r="M135" s="7">
        <f>ROUND(SUM(M128:M134),5)</f>
        <v>72.400000000000006</v>
      </c>
      <c r="N135" s="7">
        <f>ROUND(SUM(N128:N134),5)</f>
        <v>2110</v>
      </c>
    </row>
    <row r="136" spans="1:14" ht="15.75" thickBot="1" x14ac:dyDescent="0.3">
      <c r="A136" s="2"/>
      <c r="B136" s="2"/>
      <c r="C136" s="2"/>
      <c r="D136" s="2"/>
      <c r="E136" s="2"/>
      <c r="F136" s="2" t="s">
        <v>89</v>
      </c>
      <c r="G136" s="2"/>
      <c r="H136" s="2"/>
      <c r="I136" s="2"/>
      <c r="J136" s="7">
        <f>ROUND(J76+J99+SUM(J114:J115)+J127+J135,5)</f>
        <v>46612.09</v>
      </c>
      <c r="K136" s="7">
        <f>ROUND(K76+K99+SUM(K114:K115)+K127+K135,5)</f>
        <v>32450.99</v>
      </c>
      <c r="L136" s="7">
        <f>ROUND(L76+L99+SUM(L114:L115)+L127+L135,5)</f>
        <v>32287.91</v>
      </c>
      <c r="M136" s="7">
        <f>ROUND(M76+M99+SUM(M114:M115)+M127+M135,5)</f>
        <v>9108</v>
      </c>
      <c r="N136" s="7">
        <f>ROUND(N76+N99+SUM(N114:N115)+N127+N135,5)</f>
        <v>34808</v>
      </c>
    </row>
    <row r="137" spans="1:14" ht="15.75" thickBot="1" x14ac:dyDescent="0.3">
      <c r="A137" s="2"/>
      <c r="B137" s="2"/>
      <c r="C137" s="2"/>
      <c r="D137" s="2"/>
      <c r="E137" s="2" t="s">
        <v>90</v>
      </c>
      <c r="F137" s="2"/>
      <c r="G137" s="2"/>
      <c r="H137" s="2"/>
      <c r="I137" s="2"/>
      <c r="J137" s="7">
        <f>ROUND(J26+J40+J43+J72+J75+J136,5)</f>
        <v>89143.23</v>
      </c>
      <c r="K137" s="7">
        <f>ROUND(K26+K40+K43+K72+K75+K136,5)</f>
        <v>80985.63</v>
      </c>
      <c r="L137" s="7">
        <f>ROUND(L26+L40+L43+L72+L75+L136,5)</f>
        <v>73084.009999999995</v>
      </c>
      <c r="M137" s="7">
        <f>ROUND(M26+M40+M43+M72+M75+M136,5)</f>
        <v>21995</v>
      </c>
      <c r="N137" s="7">
        <f>ROUND(N26+N40+N43+N72+N75+N136,5)</f>
        <v>80204</v>
      </c>
    </row>
    <row r="138" spans="1:14" ht="15.75" thickBot="1" x14ac:dyDescent="0.3">
      <c r="A138" s="2"/>
      <c r="B138" s="2"/>
      <c r="C138" s="2"/>
      <c r="D138" s="2" t="s">
        <v>91</v>
      </c>
      <c r="E138" s="2"/>
      <c r="F138" s="2"/>
      <c r="G138" s="2"/>
      <c r="H138" s="2"/>
      <c r="I138" s="2"/>
      <c r="J138" s="5">
        <f>ROUND(J25+J137,5)</f>
        <v>89143.23</v>
      </c>
      <c r="K138" s="5">
        <f>ROUND(K25+K137,5)</f>
        <v>80985.63</v>
      </c>
      <c r="L138" s="5">
        <f>ROUND(L25+L137,5)</f>
        <v>73084.009999999995</v>
      </c>
      <c r="M138" s="5">
        <f>ROUND(M25+M137,5)</f>
        <v>21995</v>
      </c>
      <c r="N138" s="5">
        <f>ROUND(N25+N137,5)</f>
        <v>80204</v>
      </c>
    </row>
    <row r="139" spans="1:14" x14ac:dyDescent="0.25">
      <c r="A139" s="2"/>
      <c r="B139" s="2" t="s">
        <v>92</v>
      </c>
      <c r="C139" s="2"/>
      <c r="D139" s="2"/>
      <c r="E139" s="2"/>
      <c r="F139" s="2"/>
      <c r="G139" s="2"/>
      <c r="H139" s="2"/>
      <c r="I139" s="2"/>
      <c r="J139" s="3">
        <f>ROUND(J5+J24-J138,5)</f>
        <v>-82484.63</v>
      </c>
      <c r="K139" s="3">
        <f>ROUND(K5+K24-K138,5)</f>
        <v>8240.4699999999993</v>
      </c>
      <c r="L139" s="3">
        <f>ROUND(L5+L24-L138,5)</f>
        <v>20229.07</v>
      </c>
      <c r="M139" s="3">
        <f>ROUND(M5+M24-M138,5)</f>
        <v>8326.4599999999991</v>
      </c>
      <c r="N139" s="96">
        <f>ROUND(N5+N24-N138,5)</f>
        <v>-30026</v>
      </c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0E58-B69B-4B66-9962-7263DA1B442A}">
  <dimension ref="A1:AK64"/>
  <sheetViews>
    <sheetView workbookViewId="0">
      <selection sqref="A1:AK64"/>
    </sheetView>
  </sheetViews>
  <sheetFormatPr defaultRowHeight="12.75" x14ac:dyDescent="0.2"/>
  <cols>
    <col min="1" max="16384" width="9.140625" style="17"/>
  </cols>
  <sheetData>
    <row r="1" spans="1:37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37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37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37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7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1:37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</row>
    <row r="7" spans="1:37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</row>
    <row r="8" spans="1:37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</row>
    <row r="9" spans="1:37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</row>
    <row r="10" spans="1:37" x14ac:dyDescent="0.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</row>
    <row r="11" spans="1:37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</row>
    <row r="12" spans="1:37" x14ac:dyDescent="0.2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1:37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</row>
    <row r="14" spans="1:37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</row>
    <row r="15" spans="1:37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</row>
    <row r="16" spans="1:37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</row>
    <row r="17" spans="1:37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</row>
    <row r="18" spans="1:37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</row>
    <row r="19" spans="1:37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</row>
    <row r="20" spans="1:37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</row>
    <row r="21" spans="1:37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</row>
    <row r="22" spans="1:37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</row>
    <row r="23" spans="1:37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</row>
    <row r="24" spans="1:37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</row>
    <row r="25" spans="1:37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</row>
    <row r="26" spans="1:37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</row>
    <row r="27" spans="1:37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</row>
    <row r="28" spans="1:37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</row>
    <row r="29" spans="1:37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</row>
    <row r="30" spans="1:37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</row>
    <row r="31" spans="1:37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</row>
    <row r="32" spans="1:37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</row>
    <row r="33" spans="1:37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</row>
    <row r="34" spans="1:37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</row>
    <row r="35" spans="1:37" x14ac:dyDescent="0.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</row>
    <row r="36" spans="1:37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</row>
    <row r="37" spans="1:37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</row>
    <row r="38" spans="1:37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</row>
    <row r="39" spans="1:37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</row>
    <row r="40" spans="1:37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</row>
    <row r="41" spans="1:37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</row>
    <row r="42" spans="1:37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</row>
    <row r="43" spans="1:37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</row>
    <row r="44" spans="1:37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</row>
    <row r="45" spans="1:37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</row>
    <row r="46" spans="1:37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</row>
    <row r="47" spans="1:37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</row>
    <row r="48" spans="1:37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</row>
    <row r="49" spans="1:37" x14ac:dyDescent="0.2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</row>
    <row r="50" spans="1:37" x14ac:dyDescent="0.2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</row>
    <row r="51" spans="1:37" x14ac:dyDescent="0.2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</row>
    <row r="52" spans="1:37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</row>
    <row r="53" spans="1:37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</row>
    <row r="54" spans="1:37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</row>
    <row r="55" spans="1:37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</row>
    <row r="56" spans="1:37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</row>
    <row r="57" spans="1:37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</row>
    <row r="58" spans="1:37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</row>
    <row r="59" spans="1:37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</row>
    <row r="60" spans="1:37" x14ac:dyDescent="0.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</row>
    <row r="61" spans="1:37" x14ac:dyDescent="0.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</row>
    <row r="62" spans="1:37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</row>
    <row r="63" spans="1:37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</row>
    <row r="64" spans="1:37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4BD8-E3A1-4511-A6BB-ACA14D4791FC}">
  <sheetPr codeName="Sheet4"/>
  <dimension ref="A1:P39"/>
  <sheetViews>
    <sheetView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N1" sqref="N1"/>
    </sheetView>
  </sheetViews>
  <sheetFormatPr defaultRowHeight="15" x14ac:dyDescent="0.25"/>
  <cols>
    <col min="1" max="8" width="3" style="15" customWidth="1"/>
    <col min="9" max="9" width="30.7109375" style="15" customWidth="1"/>
    <col min="10" max="12" width="8.5703125" style="16" bestFit="1" customWidth="1"/>
    <col min="13" max="13" width="8.28515625" style="16" bestFit="1" customWidth="1"/>
    <col min="14" max="14" width="13.7109375" style="16" customWidth="1"/>
    <col min="16" max="16" width="101.140625" customWidth="1"/>
  </cols>
  <sheetData>
    <row r="1" spans="1:16" ht="15.75" x14ac:dyDescent="0.25">
      <c r="A1" s="97" t="s">
        <v>168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</row>
    <row r="2" spans="1:16" ht="18" x14ac:dyDescent="0.25">
      <c r="A2" s="98" t="s">
        <v>172</v>
      </c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</row>
    <row r="3" spans="1:16" x14ac:dyDescent="0.25">
      <c r="A3" s="99" t="s">
        <v>1</v>
      </c>
      <c r="B3" s="9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</row>
    <row r="4" spans="1:16" s="14" customFormat="1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3" t="s">
        <v>2</v>
      </c>
      <c r="K4" s="13" t="s">
        <v>3</v>
      </c>
      <c r="L4" s="13" t="s">
        <v>4</v>
      </c>
      <c r="M4" s="13" t="s">
        <v>181</v>
      </c>
      <c r="N4" s="13" t="s">
        <v>182</v>
      </c>
    </row>
    <row r="5" spans="1:16" ht="15.75" thickTop="1" x14ac:dyDescent="0.25">
      <c r="A5" s="2"/>
      <c r="B5" s="2" t="s">
        <v>5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</row>
    <row r="6" spans="1:16" x14ac:dyDescent="0.25">
      <c r="A6" s="2"/>
      <c r="B6" s="2"/>
      <c r="C6" s="2"/>
      <c r="D6" s="2" t="s">
        <v>6</v>
      </c>
      <c r="E6" s="2"/>
      <c r="F6" s="2"/>
      <c r="G6" s="2"/>
      <c r="H6" s="2"/>
      <c r="I6" s="2"/>
      <c r="J6" s="3"/>
      <c r="K6" s="3"/>
      <c r="L6" s="3"/>
      <c r="M6" s="3"/>
      <c r="N6" s="3"/>
    </row>
    <row r="7" spans="1:16" x14ac:dyDescent="0.25">
      <c r="A7" s="2"/>
      <c r="B7" s="2"/>
      <c r="C7" s="2"/>
      <c r="D7" s="2"/>
      <c r="E7" s="2" t="s">
        <v>94</v>
      </c>
      <c r="F7" s="2"/>
      <c r="G7" s="2"/>
      <c r="H7" s="2"/>
      <c r="I7" s="2"/>
      <c r="J7" s="3"/>
      <c r="K7" s="3"/>
      <c r="L7" s="3"/>
      <c r="M7" s="3"/>
      <c r="N7" s="3"/>
    </row>
    <row r="8" spans="1:16" x14ac:dyDescent="0.25">
      <c r="A8" s="2"/>
      <c r="B8" s="2"/>
      <c r="C8" s="2"/>
      <c r="D8" s="2"/>
      <c r="E8" s="2"/>
      <c r="F8" s="2" t="s">
        <v>173</v>
      </c>
      <c r="G8" s="2"/>
      <c r="H8" s="2"/>
      <c r="I8" s="2"/>
      <c r="J8" s="3"/>
      <c r="K8" s="3"/>
      <c r="L8" s="3"/>
      <c r="M8" s="3"/>
      <c r="N8" s="3"/>
    </row>
    <row r="9" spans="1:16" ht="15.75" thickBot="1" x14ac:dyDescent="0.3">
      <c r="A9" s="2"/>
      <c r="B9" s="2"/>
      <c r="C9" s="2"/>
      <c r="D9" s="2"/>
      <c r="E9" s="2"/>
      <c r="F9" s="2"/>
      <c r="G9" s="2" t="s">
        <v>174</v>
      </c>
      <c r="H9" s="2"/>
      <c r="I9" s="2"/>
      <c r="J9" s="4">
        <v>19240.14</v>
      </c>
      <c r="K9" s="4">
        <v>19774.28</v>
      </c>
      <c r="L9" s="4">
        <v>20021.59</v>
      </c>
      <c r="M9" s="4">
        <v>7992.6</v>
      </c>
      <c r="N9" s="91">
        <f>ROUND(AVERAGE((J9:L9),(M9/4*12)),5)</f>
        <v>20753.452499999999</v>
      </c>
      <c r="P9" s="48" t="s">
        <v>145</v>
      </c>
    </row>
    <row r="10" spans="1:16" ht="15.75" thickBot="1" x14ac:dyDescent="0.3">
      <c r="A10" s="2"/>
      <c r="B10" s="2"/>
      <c r="C10" s="2"/>
      <c r="D10" s="2"/>
      <c r="E10" s="2"/>
      <c r="F10" s="2" t="s">
        <v>175</v>
      </c>
      <c r="G10" s="2"/>
      <c r="H10" s="2"/>
      <c r="I10" s="2"/>
      <c r="J10" s="7">
        <f>ROUND(SUM(J8:J9),5)</f>
        <v>19240.14</v>
      </c>
      <c r="K10" s="7">
        <f>ROUND(SUM(K8:K9),5)</f>
        <v>19774.28</v>
      </c>
      <c r="L10" s="7">
        <f>ROUND(SUM(L8:L9),5)</f>
        <v>20021.59</v>
      </c>
      <c r="M10" s="7">
        <f>ROUND(SUM(M8:M9),5)</f>
        <v>7992.6</v>
      </c>
      <c r="N10" s="7">
        <f>ROUND(SUM(N8:N9),5)</f>
        <v>20753.452499999999</v>
      </c>
      <c r="P10" s="52" t="s">
        <v>146</v>
      </c>
    </row>
    <row r="11" spans="1:16" ht="15.75" thickBot="1" x14ac:dyDescent="0.3">
      <c r="A11" s="2"/>
      <c r="B11" s="2"/>
      <c r="C11" s="2"/>
      <c r="D11" s="2"/>
      <c r="E11" s="2" t="s">
        <v>101</v>
      </c>
      <c r="F11" s="2"/>
      <c r="G11" s="2"/>
      <c r="H11" s="2"/>
      <c r="I11" s="2"/>
      <c r="J11" s="7">
        <f>ROUND(J7+J10,5)</f>
        <v>19240.14</v>
      </c>
      <c r="K11" s="7">
        <f>ROUND(K7+K10,5)</f>
        <v>19774.28</v>
      </c>
      <c r="L11" s="7">
        <f>ROUND(L7+L10,5)</f>
        <v>20021.59</v>
      </c>
      <c r="M11" s="7">
        <f>ROUND(M7+M10,5)</f>
        <v>7992.6</v>
      </c>
      <c r="N11" s="7">
        <f>ROUND(N7+N10,5)</f>
        <v>20753.452499999999</v>
      </c>
    </row>
    <row r="12" spans="1:16" ht="15.75" thickBot="1" x14ac:dyDescent="0.3">
      <c r="A12" s="2"/>
      <c r="B12" s="2"/>
      <c r="C12" s="2"/>
      <c r="D12" s="2" t="s">
        <v>23</v>
      </c>
      <c r="E12" s="2"/>
      <c r="F12" s="2"/>
      <c r="G12" s="2"/>
      <c r="H12" s="2"/>
      <c r="I12" s="2"/>
      <c r="J12" s="5">
        <f>ROUND(J6+J11,5)</f>
        <v>19240.14</v>
      </c>
      <c r="K12" s="5">
        <f>ROUND(K6+K11,5)</f>
        <v>19774.28</v>
      </c>
      <c r="L12" s="5">
        <f>ROUND(L6+L11,5)</f>
        <v>20021.59</v>
      </c>
      <c r="M12" s="5">
        <f>ROUND(M6+M11,5)</f>
        <v>7992.6</v>
      </c>
      <c r="N12" s="5">
        <f>ROUND(N6+N11,5)</f>
        <v>20753.452499999999</v>
      </c>
    </row>
    <row r="13" spans="1:16" x14ac:dyDescent="0.25">
      <c r="A13" s="2"/>
      <c r="B13" s="2"/>
      <c r="C13" s="2" t="s">
        <v>24</v>
      </c>
      <c r="D13" s="2"/>
      <c r="E13" s="2"/>
      <c r="F13" s="2"/>
      <c r="G13" s="2"/>
      <c r="H13" s="2"/>
      <c r="I13" s="2"/>
      <c r="J13" s="3">
        <f>J12</f>
        <v>19240.14</v>
      </c>
      <c r="K13" s="3">
        <f>K12</f>
        <v>19774.28</v>
      </c>
      <c r="L13" s="3">
        <f>L12</f>
        <v>20021.59</v>
      </c>
      <c r="M13" s="3">
        <f>M12</f>
        <v>7992.6</v>
      </c>
      <c r="N13" s="3">
        <f>N12</f>
        <v>20753.452499999999</v>
      </c>
    </row>
    <row r="14" spans="1:16" x14ac:dyDescent="0.25">
      <c r="A14" s="2"/>
      <c r="B14" s="2"/>
      <c r="C14" s="2"/>
      <c r="D14" s="2" t="s">
        <v>25</v>
      </c>
      <c r="E14" s="2"/>
      <c r="F14" s="2"/>
      <c r="G14" s="2"/>
      <c r="H14" s="2"/>
      <c r="I14" s="2"/>
      <c r="J14" s="3"/>
      <c r="K14" s="3"/>
      <c r="L14" s="3"/>
      <c r="M14" s="3"/>
      <c r="N14" s="3"/>
    </row>
    <row r="15" spans="1:16" x14ac:dyDescent="0.25">
      <c r="A15" s="2"/>
      <c r="B15" s="2"/>
      <c r="C15" s="2"/>
      <c r="D15" s="2"/>
      <c r="E15" s="2" t="s">
        <v>26</v>
      </c>
      <c r="F15" s="2"/>
      <c r="G15" s="2"/>
      <c r="H15" s="2"/>
      <c r="I15" s="2"/>
      <c r="J15" s="3"/>
      <c r="K15" s="3"/>
      <c r="L15" s="3"/>
      <c r="M15" s="3"/>
      <c r="N15" s="3"/>
    </row>
    <row r="16" spans="1:16" x14ac:dyDescent="0.25">
      <c r="A16" s="2"/>
      <c r="B16" s="2"/>
      <c r="C16" s="2"/>
      <c r="D16" s="2"/>
      <c r="E16" s="2"/>
      <c r="F16" s="2" t="s">
        <v>41</v>
      </c>
      <c r="G16" s="2"/>
      <c r="H16" s="2"/>
      <c r="I16" s="2"/>
      <c r="J16" s="3"/>
      <c r="K16" s="3"/>
      <c r="L16" s="3"/>
      <c r="M16" s="3"/>
      <c r="N16" s="3"/>
    </row>
    <row r="17" spans="1:14" x14ac:dyDescent="0.25">
      <c r="A17" s="2"/>
      <c r="B17" s="2"/>
      <c r="C17" s="2"/>
      <c r="D17" s="2"/>
      <c r="E17" s="2"/>
      <c r="F17" s="2"/>
      <c r="G17" s="2" t="s">
        <v>161</v>
      </c>
      <c r="H17" s="2"/>
      <c r="I17" s="2"/>
      <c r="J17" s="3"/>
      <c r="K17" s="3"/>
      <c r="L17" s="3"/>
      <c r="M17" s="3"/>
      <c r="N17" s="3"/>
    </row>
    <row r="18" spans="1:14" x14ac:dyDescent="0.25">
      <c r="A18" s="2"/>
      <c r="B18" s="2"/>
      <c r="C18" s="2"/>
      <c r="D18" s="2"/>
      <c r="E18" s="2"/>
      <c r="F18" s="2"/>
      <c r="G18" s="2"/>
      <c r="H18" s="2" t="s">
        <v>55</v>
      </c>
      <c r="I18" s="2"/>
      <c r="J18" s="3">
        <v>0</v>
      </c>
      <c r="K18" s="3">
        <v>179.96</v>
      </c>
      <c r="L18" s="3">
        <v>4413.3500000000004</v>
      </c>
      <c r="M18" s="3">
        <v>0</v>
      </c>
      <c r="N18" s="92">
        <f t="shared" ref="N18:N21" si="0">ROUND(AVERAGE((J18:L18),(M18/4*12)),5)</f>
        <v>1148.3275000000001</v>
      </c>
    </row>
    <row r="19" spans="1:14" x14ac:dyDescent="0.25">
      <c r="A19" s="2"/>
      <c r="B19" s="2"/>
      <c r="C19" s="2"/>
      <c r="D19" s="2"/>
      <c r="E19" s="2"/>
      <c r="F19" s="2"/>
      <c r="G19" s="2"/>
      <c r="H19" s="2" t="s">
        <v>30</v>
      </c>
      <c r="I19" s="2"/>
      <c r="J19" s="3">
        <v>0</v>
      </c>
      <c r="K19" s="3">
        <v>18.670000000000002</v>
      </c>
      <c r="L19" s="3">
        <v>344.7</v>
      </c>
      <c r="M19" s="3">
        <v>0</v>
      </c>
      <c r="N19" s="92">
        <f t="shared" si="0"/>
        <v>90.842500000000001</v>
      </c>
    </row>
    <row r="20" spans="1:14" x14ac:dyDescent="0.25">
      <c r="A20" s="2"/>
      <c r="B20" s="2"/>
      <c r="C20" s="2"/>
      <c r="D20" s="2"/>
      <c r="E20" s="2"/>
      <c r="F20" s="2"/>
      <c r="G20" s="2"/>
      <c r="H20" s="2" t="s">
        <v>32</v>
      </c>
      <c r="I20" s="2"/>
      <c r="J20" s="3">
        <v>0</v>
      </c>
      <c r="K20" s="3">
        <v>1800</v>
      </c>
      <c r="L20" s="3">
        <v>2181</v>
      </c>
      <c r="M20" s="3">
        <v>0</v>
      </c>
      <c r="N20" s="92">
        <f t="shared" si="0"/>
        <v>995.25</v>
      </c>
    </row>
    <row r="21" spans="1:14" x14ac:dyDescent="0.25">
      <c r="A21" s="2"/>
      <c r="B21" s="2"/>
      <c r="C21" s="2"/>
      <c r="D21" s="2"/>
      <c r="E21" s="2"/>
      <c r="F21" s="2"/>
      <c r="G21" s="2"/>
      <c r="H21" s="2" t="s">
        <v>33</v>
      </c>
      <c r="I21" s="2"/>
      <c r="J21" s="3">
        <v>19315.580000000002</v>
      </c>
      <c r="K21" s="3">
        <v>4777.3999999999996</v>
      </c>
      <c r="L21" s="3">
        <v>358.63</v>
      </c>
      <c r="M21" s="3">
        <v>2090.36</v>
      </c>
      <c r="N21" s="92">
        <f t="shared" si="0"/>
        <v>7680.6724999999997</v>
      </c>
    </row>
    <row r="22" spans="1:14" x14ac:dyDescent="0.25">
      <c r="A22" s="2"/>
      <c r="B22" s="2"/>
      <c r="C22" s="2"/>
      <c r="D22" s="2"/>
      <c r="E22" s="2"/>
      <c r="F22" s="2"/>
      <c r="G22" s="2"/>
      <c r="H22" s="2" t="s">
        <v>46</v>
      </c>
      <c r="I22" s="2"/>
      <c r="J22" s="3">
        <v>5369.72</v>
      </c>
      <c r="K22" s="3">
        <v>5359.01</v>
      </c>
      <c r="L22" s="3">
        <v>6541.25</v>
      </c>
      <c r="M22" s="3">
        <v>3978.39</v>
      </c>
      <c r="N22" s="94">
        <v>3978.39</v>
      </c>
    </row>
    <row r="23" spans="1:14" x14ac:dyDescent="0.25">
      <c r="A23" s="2"/>
      <c r="B23" s="2"/>
      <c r="C23" s="2"/>
      <c r="D23" s="2"/>
      <c r="E23" s="2"/>
      <c r="F23" s="2"/>
      <c r="G23" s="2"/>
      <c r="H23" s="2" t="s">
        <v>34</v>
      </c>
      <c r="I23" s="2"/>
      <c r="J23" s="3">
        <v>66</v>
      </c>
      <c r="K23" s="3">
        <v>0</v>
      </c>
      <c r="L23" s="3">
        <v>0</v>
      </c>
      <c r="M23" s="3">
        <v>0</v>
      </c>
      <c r="N23" s="92">
        <f t="shared" ref="N23:N24" si="1">ROUND(AVERAGE((J23:L23),(M23/4*12)),5)</f>
        <v>16.5</v>
      </c>
    </row>
    <row r="24" spans="1:14" x14ac:dyDescent="0.25">
      <c r="A24" s="2"/>
      <c r="B24" s="2"/>
      <c r="C24" s="2"/>
      <c r="D24" s="2"/>
      <c r="E24" s="2"/>
      <c r="F24" s="2"/>
      <c r="G24" s="2"/>
      <c r="H24" s="2" t="s">
        <v>35</v>
      </c>
      <c r="I24" s="2"/>
      <c r="J24" s="3">
        <v>0</v>
      </c>
      <c r="K24" s="3">
        <v>33.18</v>
      </c>
      <c r="L24" s="3">
        <v>0</v>
      </c>
      <c r="M24" s="3">
        <v>158.68</v>
      </c>
      <c r="N24" s="92">
        <f t="shared" si="1"/>
        <v>127.30500000000001</v>
      </c>
    </row>
    <row r="25" spans="1:14" x14ac:dyDescent="0.25">
      <c r="A25" s="2"/>
      <c r="B25" s="2"/>
      <c r="C25" s="2"/>
      <c r="D25" s="2"/>
      <c r="E25" s="2"/>
      <c r="F25" s="2"/>
      <c r="G25" s="2"/>
      <c r="H25" s="2" t="s">
        <v>47</v>
      </c>
      <c r="I25" s="2"/>
      <c r="J25" s="3"/>
      <c r="K25" s="3"/>
      <c r="L25" s="3"/>
      <c r="M25" s="3"/>
      <c r="N25" s="3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 t="s">
        <v>48</v>
      </c>
      <c r="J26" s="3">
        <v>350</v>
      </c>
      <c r="K26" s="3">
        <v>0</v>
      </c>
      <c r="L26" s="3">
        <v>1905.04</v>
      </c>
      <c r="M26" s="3">
        <v>0</v>
      </c>
      <c r="N26" s="92">
        <f t="shared" ref="N26:N27" si="2">ROUND(AVERAGE((J26:L26),(M26/4*12)),5)</f>
        <v>563.76</v>
      </c>
    </row>
    <row r="27" spans="1:14" ht="15.75" thickBot="1" x14ac:dyDescent="0.3">
      <c r="A27" s="2"/>
      <c r="B27" s="2"/>
      <c r="C27" s="2"/>
      <c r="D27" s="2"/>
      <c r="E27" s="2"/>
      <c r="F27" s="2"/>
      <c r="G27" s="2"/>
      <c r="H27" s="2"/>
      <c r="I27" s="2" t="s">
        <v>85</v>
      </c>
      <c r="J27" s="6">
        <v>82.6</v>
      </c>
      <c r="K27" s="6">
        <v>19.12</v>
      </c>
      <c r="L27" s="6">
        <v>40.15</v>
      </c>
      <c r="M27" s="6">
        <v>8.3800000000000008</v>
      </c>
      <c r="N27" s="93">
        <f t="shared" si="2"/>
        <v>41.752499999999998</v>
      </c>
    </row>
    <row r="28" spans="1:14" x14ac:dyDescent="0.25">
      <c r="A28" s="2"/>
      <c r="B28" s="2"/>
      <c r="C28" s="2"/>
      <c r="D28" s="2"/>
      <c r="E28" s="2"/>
      <c r="F28" s="2"/>
      <c r="G28" s="2"/>
      <c r="H28" s="2" t="s">
        <v>49</v>
      </c>
      <c r="I28" s="2"/>
      <c r="J28" s="3">
        <f>ROUND(SUM(J25:J27),5)</f>
        <v>432.6</v>
      </c>
      <c r="K28" s="3">
        <f>ROUND(SUM(K25:K27),5)</f>
        <v>19.12</v>
      </c>
      <c r="L28" s="3">
        <f>ROUND(SUM(L25:L27),5)</f>
        <v>1945.19</v>
      </c>
      <c r="M28" s="3">
        <f>ROUND(SUM(M25:M27),5)</f>
        <v>8.3800000000000008</v>
      </c>
      <c r="N28" s="3">
        <f>ROUND(SUM(N25:N27),5)</f>
        <v>605.51250000000005</v>
      </c>
    </row>
    <row r="29" spans="1:14" x14ac:dyDescent="0.25">
      <c r="A29" s="2"/>
      <c r="B29" s="2"/>
      <c r="C29" s="2"/>
      <c r="D29" s="2"/>
      <c r="E29" s="2"/>
      <c r="F29" s="2"/>
      <c r="G29" s="2"/>
      <c r="H29" s="2" t="s">
        <v>36</v>
      </c>
      <c r="I29" s="2"/>
      <c r="J29" s="3">
        <v>924.01</v>
      </c>
      <c r="K29" s="3">
        <v>933.03</v>
      </c>
      <c r="L29" s="3">
        <v>1117.47</v>
      </c>
      <c r="M29" s="3">
        <v>555.02</v>
      </c>
      <c r="N29" s="92">
        <f t="shared" ref="N29:N30" si="3">ROUND(AVERAGE((J29:L29),(M29/4*12)),5)</f>
        <v>1159.8924999999999</v>
      </c>
    </row>
    <row r="30" spans="1:14" ht="15.75" thickBot="1" x14ac:dyDescent="0.3">
      <c r="A30" s="2"/>
      <c r="B30" s="2"/>
      <c r="C30" s="2"/>
      <c r="D30" s="2"/>
      <c r="E30" s="2"/>
      <c r="F30" s="2"/>
      <c r="G30" s="2"/>
      <c r="H30" s="2" t="s">
        <v>37</v>
      </c>
      <c r="I30" s="2"/>
      <c r="J30" s="6">
        <v>201.7</v>
      </c>
      <c r="K30" s="6">
        <v>38.99</v>
      </c>
      <c r="L30" s="6">
        <v>770.58</v>
      </c>
      <c r="M30" s="6">
        <v>864.59</v>
      </c>
      <c r="N30" s="93">
        <f t="shared" si="3"/>
        <v>901.26</v>
      </c>
    </row>
    <row r="31" spans="1:14" x14ac:dyDescent="0.25">
      <c r="A31" s="2"/>
      <c r="B31" s="2"/>
      <c r="C31" s="2"/>
      <c r="D31" s="2"/>
      <c r="E31" s="2"/>
      <c r="F31" s="2"/>
      <c r="G31" s="2" t="s">
        <v>162</v>
      </c>
      <c r="H31" s="2"/>
      <c r="I31" s="2"/>
      <c r="J31" s="3">
        <f>ROUND(SUM(J17:J24)+SUM(J28:J30),5)</f>
        <v>26309.61</v>
      </c>
      <c r="K31" s="3">
        <f>ROUND(SUM(K17:K24)+SUM(K28:K30),5)</f>
        <v>13159.36</v>
      </c>
      <c r="L31" s="3">
        <f>ROUND(SUM(L17:L24)+SUM(L28:L30),5)</f>
        <v>17672.169999999998</v>
      </c>
      <c r="M31" s="3">
        <f>ROUND(SUM(M17:M24)+SUM(M28:M30),5)</f>
        <v>7655.42</v>
      </c>
      <c r="N31" s="3">
        <f>ROUND(SUM(N17:N24)+SUM(N28:N30),5)</f>
        <v>16703.952499999999</v>
      </c>
    </row>
    <row r="32" spans="1:14" x14ac:dyDescent="0.25">
      <c r="A32" s="2"/>
      <c r="B32" s="2"/>
      <c r="C32" s="2"/>
      <c r="D32" s="2"/>
      <c r="E32" s="2"/>
      <c r="F32" s="2"/>
      <c r="G32" s="2" t="s">
        <v>176</v>
      </c>
      <c r="H32" s="2"/>
      <c r="I32" s="2"/>
      <c r="J32" s="3">
        <v>2063.3000000000002</v>
      </c>
      <c r="K32" s="3">
        <v>0</v>
      </c>
      <c r="L32" s="3">
        <v>0</v>
      </c>
      <c r="M32" s="3">
        <v>0</v>
      </c>
      <c r="N32" s="92">
        <f>ROUND(AVERAGE((J32:L32),(M32/4*12)),5)</f>
        <v>515.82500000000005</v>
      </c>
    </row>
    <row r="33" spans="1:14" x14ac:dyDescent="0.25">
      <c r="A33" s="2"/>
      <c r="B33" s="2"/>
      <c r="C33" s="2"/>
      <c r="D33" s="2"/>
      <c r="E33" s="2"/>
      <c r="F33" s="2"/>
      <c r="G33" s="2" t="s">
        <v>163</v>
      </c>
      <c r="H33" s="2"/>
      <c r="I33" s="2"/>
      <c r="J33" s="3"/>
      <c r="K33" s="3"/>
      <c r="L33" s="3"/>
      <c r="M33" s="3"/>
      <c r="N33" s="3"/>
    </row>
    <row r="34" spans="1:14" ht="15.75" thickBot="1" x14ac:dyDescent="0.3">
      <c r="A34" s="2"/>
      <c r="B34" s="2"/>
      <c r="C34" s="2"/>
      <c r="D34" s="2"/>
      <c r="E34" s="2"/>
      <c r="F34" s="2"/>
      <c r="G34" s="2"/>
      <c r="H34" s="2" t="s">
        <v>46</v>
      </c>
      <c r="I34" s="2"/>
      <c r="J34" s="4">
        <v>66</v>
      </c>
      <c r="K34" s="4">
        <v>337</v>
      </c>
      <c r="L34" s="4">
        <v>102</v>
      </c>
      <c r="M34" s="4">
        <v>0</v>
      </c>
      <c r="N34" s="95">
        <v>0</v>
      </c>
    </row>
    <row r="35" spans="1:14" ht="15.75" thickBot="1" x14ac:dyDescent="0.3">
      <c r="A35" s="2"/>
      <c r="B35" s="2"/>
      <c r="C35" s="2"/>
      <c r="D35" s="2"/>
      <c r="E35" s="2"/>
      <c r="F35" s="2"/>
      <c r="G35" s="2" t="s">
        <v>164</v>
      </c>
      <c r="H35" s="2"/>
      <c r="I35" s="2"/>
      <c r="J35" s="5">
        <f>ROUND(SUM(J33:J34),5)</f>
        <v>66</v>
      </c>
      <c r="K35" s="5">
        <f>ROUND(SUM(K33:K34),5)</f>
        <v>337</v>
      </c>
      <c r="L35" s="5">
        <f>ROUND(SUM(L33:L34),5)</f>
        <v>102</v>
      </c>
      <c r="M35" s="5">
        <f>ROUND(SUM(M33:M34),5)</f>
        <v>0</v>
      </c>
      <c r="N35" s="5">
        <f>ROUND(SUM(N33:N34),5)</f>
        <v>0</v>
      </c>
    </row>
    <row r="36" spans="1:14" ht="15.75" thickBot="1" x14ac:dyDescent="0.3">
      <c r="A36" s="2"/>
      <c r="B36" s="2"/>
      <c r="C36" s="2"/>
      <c r="D36" s="2"/>
      <c r="E36" s="2"/>
      <c r="F36" s="2" t="s">
        <v>43</v>
      </c>
      <c r="G36" s="2"/>
      <c r="H36" s="2"/>
      <c r="I36" s="2"/>
      <c r="J36" s="3">
        <f>ROUND(J16+SUM(J31:J32)+J35,5)</f>
        <v>28438.91</v>
      </c>
      <c r="K36" s="3">
        <f>ROUND(K16+SUM(K31:K32)+K35,5)</f>
        <v>13496.36</v>
      </c>
      <c r="L36" s="3">
        <f>ROUND(L16+SUM(L31:L32)+L35,5)</f>
        <v>17774.169999999998</v>
      </c>
      <c r="M36" s="3">
        <f>ROUND(M16+SUM(M31:M32)+M35,5)</f>
        <v>7655.42</v>
      </c>
      <c r="N36" s="3">
        <f>ROUND(N16+SUM(N31:N32)+N35,5)</f>
        <v>17219.7775</v>
      </c>
    </row>
    <row r="37" spans="1:14" ht="15.75" thickBot="1" x14ac:dyDescent="0.3">
      <c r="A37" s="2"/>
      <c r="B37" s="2"/>
      <c r="C37" s="2"/>
      <c r="D37" s="2"/>
      <c r="E37" s="2" t="s">
        <v>90</v>
      </c>
      <c r="F37" s="2"/>
      <c r="G37" s="2"/>
      <c r="H37" s="2"/>
      <c r="I37" s="2"/>
      <c r="J37" s="7">
        <f>ROUND(J15+J36,5)</f>
        <v>28438.91</v>
      </c>
      <c r="K37" s="7">
        <f t="shared" ref="K37:N37" si="4">ROUND(K15+K36,5)</f>
        <v>13496.36</v>
      </c>
      <c r="L37" s="7">
        <f t="shared" si="4"/>
        <v>17774.169999999998</v>
      </c>
      <c r="M37" s="7">
        <f t="shared" si="4"/>
        <v>7655.42</v>
      </c>
      <c r="N37" s="7">
        <f t="shared" si="4"/>
        <v>17219.7775</v>
      </c>
    </row>
    <row r="38" spans="1:14" ht="15.75" thickBot="1" x14ac:dyDescent="0.3">
      <c r="A38" s="2"/>
      <c r="B38" s="2"/>
      <c r="C38" s="2"/>
      <c r="D38" s="2" t="s">
        <v>91</v>
      </c>
      <c r="E38" s="2"/>
      <c r="F38" s="2"/>
      <c r="G38" s="2"/>
      <c r="H38" s="2"/>
      <c r="I38" s="2"/>
      <c r="J38" s="5">
        <f>ROUND(J14+J37,5)</f>
        <v>28438.91</v>
      </c>
      <c r="K38" s="5">
        <f>ROUND(K14+K37,5)</f>
        <v>13496.36</v>
      </c>
      <c r="L38" s="5">
        <f>ROUND(L14+L37,5)</f>
        <v>17774.169999999998</v>
      </c>
      <c r="M38" s="5">
        <f>ROUND(M14+M37,5)</f>
        <v>7655.42</v>
      </c>
      <c r="N38" s="5">
        <f>ROUND(N14+N37,5)</f>
        <v>17219.7775</v>
      </c>
    </row>
    <row r="39" spans="1:14" x14ac:dyDescent="0.25">
      <c r="A39" s="2"/>
      <c r="B39" s="2" t="s">
        <v>92</v>
      </c>
      <c r="C39" s="2"/>
      <c r="D39" s="2"/>
      <c r="E39" s="2"/>
      <c r="F39" s="2"/>
      <c r="G39" s="2"/>
      <c r="H39" s="2"/>
      <c r="I39" s="2"/>
      <c r="J39" s="3">
        <f>ROUND(J5+J13-J38,5)</f>
        <v>-9198.77</v>
      </c>
      <c r="K39" s="3">
        <f>ROUND(K5+K13-K38,5)</f>
        <v>6277.92</v>
      </c>
      <c r="L39" s="3">
        <f>ROUND(L5+L13-L38,5)</f>
        <v>2247.42</v>
      </c>
      <c r="M39" s="3">
        <f>ROUND(M5+M13-M38,5)</f>
        <v>337.18</v>
      </c>
      <c r="N39" s="96">
        <f>ROUND(N5+N13-N38,5)</f>
        <v>3533.6750000000002</v>
      </c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52200-E159-463A-BF1A-9AD73456B4B0}">
  <sheetPr codeName="Sheet3"/>
  <dimension ref="A1:P73"/>
  <sheetViews>
    <sheetView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N1" sqref="N1"/>
    </sheetView>
  </sheetViews>
  <sheetFormatPr defaultRowHeight="15" x14ac:dyDescent="0.25"/>
  <cols>
    <col min="1" max="8" width="3" style="15" customWidth="1"/>
    <col min="9" max="9" width="30.7109375" style="15" customWidth="1"/>
    <col min="10" max="12" width="8.5703125" style="16" bestFit="1" customWidth="1"/>
    <col min="13" max="13" width="8.28515625" style="16" bestFit="1" customWidth="1"/>
    <col min="14" max="14" width="16.85546875" style="16" customWidth="1"/>
    <col min="16" max="16" width="108.28515625" customWidth="1"/>
  </cols>
  <sheetData>
    <row r="1" spans="1:16" ht="15.75" x14ac:dyDescent="0.25">
      <c r="A1" s="77" t="s">
        <v>168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</row>
    <row r="2" spans="1:16" ht="18" x14ac:dyDescent="0.25">
      <c r="A2" s="78" t="s">
        <v>160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6" x14ac:dyDescent="0.25">
      <c r="A3" s="79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</row>
    <row r="4" spans="1:16" s="14" customFormat="1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3" t="s">
        <v>2</v>
      </c>
      <c r="K4" s="13" t="s">
        <v>3</v>
      </c>
      <c r="L4" s="13" t="s">
        <v>4</v>
      </c>
      <c r="M4" s="13" t="s">
        <v>181</v>
      </c>
      <c r="N4" s="13" t="s">
        <v>182</v>
      </c>
    </row>
    <row r="5" spans="1:16" ht="15.75" thickTop="1" x14ac:dyDescent="0.25">
      <c r="A5" s="2"/>
      <c r="B5" s="2" t="s">
        <v>5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</row>
    <row r="6" spans="1:16" x14ac:dyDescent="0.25">
      <c r="A6" s="2"/>
      <c r="B6" s="2"/>
      <c r="C6" s="2"/>
      <c r="D6" s="2" t="s">
        <v>6</v>
      </c>
      <c r="E6" s="2"/>
      <c r="F6" s="2"/>
      <c r="G6" s="2"/>
      <c r="H6" s="2"/>
      <c r="I6" s="2"/>
      <c r="J6" s="3"/>
      <c r="K6" s="3"/>
      <c r="L6" s="3"/>
      <c r="M6" s="3"/>
      <c r="N6" s="3"/>
    </row>
    <row r="7" spans="1:16" x14ac:dyDescent="0.25">
      <c r="A7" s="2"/>
      <c r="B7" s="2"/>
      <c r="C7" s="2"/>
      <c r="D7" s="2"/>
      <c r="E7" s="2" t="s">
        <v>7</v>
      </c>
      <c r="F7" s="2"/>
      <c r="G7" s="2"/>
      <c r="H7" s="2"/>
      <c r="I7" s="2"/>
      <c r="J7" s="3"/>
      <c r="K7" s="3"/>
      <c r="L7" s="3"/>
      <c r="M7" s="3"/>
      <c r="N7" s="3"/>
    </row>
    <row r="8" spans="1:16" x14ac:dyDescent="0.25">
      <c r="A8" s="2"/>
      <c r="B8" s="2"/>
      <c r="C8" s="2"/>
      <c r="D8" s="2"/>
      <c r="E8" s="2"/>
      <c r="F8" s="2" t="s">
        <v>8</v>
      </c>
      <c r="G8" s="2"/>
      <c r="H8" s="2"/>
      <c r="I8" s="2"/>
      <c r="J8" s="3"/>
      <c r="K8" s="3"/>
      <c r="L8" s="3"/>
      <c r="M8" s="3"/>
      <c r="N8" s="3"/>
    </row>
    <row r="9" spans="1:16" ht="15.75" thickBot="1" x14ac:dyDescent="0.3">
      <c r="A9" s="2"/>
      <c r="B9" s="2"/>
      <c r="C9" s="2"/>
      <c r="D9" s="2"/>
      <c r="E9" s="2"/>
      <c r="F9" s="2"/>
      <c r="G9" s="2" t="s">
        <v>9</v>
      </c>
      <c r="H9" s="2"/>
      <c r="I9" s="2"/>
      <c r="J9" s="4">
        <v>11884.97</v>
      </c>
      <c r="K9" s="4">
        <v>11862.9</v>
      </c>
      <c r="L9" s="4">
        <v>12027.1</v>
      </c>
      <c r="M9" s="4">
        <v>4596.67</v>
      </c>
      <c r="N9" s="57">
        <f>ROUND(AVERAGE((J9:L9),(M9/4*12)),-1)</f>
        <v>12390</v>
      </c>
      <c r="P9" s="51" t="s">
        <v>144</v>
      </c>
    </row>
    <row r="10" spans="1:16" ht="15.75" thickBot="1" x14ac:dyDescent="0.3">
      <c r="A10" s="2"/>
      <c r="B10" s="2"/>
      <c r="C10" s="2"/>
      <c r="D10" s="2"/>
      <c r="E10" s="2"/>
      <c r="F10" s="2" t="s">
        <v>10</v>
      </c>
      <c r="G10" s="2"/>
      <c r="H10" s="2"/>
      <c r="I10" s="2"/>
      <c r="J10" s="7">
        <f>ROUND(SUM(J8:J9),5)</f>
        <v>11884.97</v>
      </c>
      <c r="K10" s="7">
        <f>ROUND(SUM(K8:K9),5)</f>
        <v>11862.9</v>
      </c>
      <c r="L10" s="7">
        <f>ROUND(SUM(L8:L9),5)</f>
        <v>12027.1</v>
      </c>
      <c r="M10" s="7">
        <f>ROUND(SUM(M8:M9),5)</f>
        <v>4596.67</v>
      </c>
      <c r="N10" s="7">
        <f>ROUND(SUM(N8:N9),5)</f>
        <v>12390</v>
      </c>
      <c r="P10" s="53" t="s">
        <v>147</v>
      </c>
    </row>
    <row r="11" spans="1:16" ht="15.75" thickBot="1" x14ac:dyDescent="0.3">
      <c r="A11" s="2"/>
      <c r="B11" s="2"/>
      <c r="C11" s="2"/>
      <c r="D11" s="2"/>
      <c r="E11" s="2" t="s">
        <v>11</v>
      </c>
      <c r="F11" s="2"/>
      <c r="G11" s="2"/>
      <c r="H11" s="2"/>
      <c r="I11" s="2"/>
      <c r="J11" s="7">
        <f>ROUND(J7+J10,5)</f>
        <v>11884.97</v>
      </c>
      <c r="K11" s="7">
        <f>ROUND(K7+K10,5)</f>
        <v>11862.9</v>
      </c>
      <c r="L11" s="7">
        <f>ROUND(L7+L10,5)</f>
        <v>12027.1</v>
      </c>
      <c r="M11" s="7">
        <f>ROUND(M7+M10,5)</f>
        <v>4596.67</v>
      </c>
      <c r="N11" s="7">
        <f>ROUND(N7+N10,5)</f>
        <v>12390</v>
      </c>
    </row>
    <row r="12" spans="1:16" ht="15.75" thickBot="1" x14ac:dyDescent="0.3">
      <c r="A12" s="2"/>
      <c r="B12" s="2"/>
      <c r="C12" s="2"/>
      <c r="D12" s="2" t="s">
        <v>23</v>
      </c>
      <c r="E12" s="2"/>
      <c r="F12" s="2"/>
      <c r="G12" s="2"/>
      <c r="H12" s="2"/>
      <c r="I12" s="2"/>
      <c r="J12" s="5">
        <f>ROUND(J6+J11,5)</f>
        <v>11884.97</v>
      </c>
      <c r="K12" s="5">
        <f>ROUND(K6+K11,5)</f>
        <v>11862.9</v>
      </c>
      <c r="L12" s="5">
        <f>ROUND(L6+L11,5)</f>
        <v>12027.1</v>
      </c>
      <c r="M12" s="5">
        <f>ROUND(M6+M11,5)</f>
        <v>4596.67</v>
      </c>
      <c r="N12" s="5">
        <f>ROUND(N6+N11,5)</f>
        <v>12390</v>
      </c>
    </row>
    <row r="13" spans="1:16" x14ac:dyDescent="0.25">
      <c r="A13" s="2"/>
      <c r="B13" s="2"/>
      <c r="C13" s="2" t="s">
        <v>24</v>
      </c>
      <c r="D13" s="2"/>
      <c r="E13" s="2"/>
      <c r="F13" s="2"/>
      <c r="G13" s="2"/>
      <c r="H13" s="2"/>
      <c r="I13" s="2"/>
      <c r="J13" s="3">
        <f>J12</f>
        <v>11884.97</v>
      </c>
      <c r="K13" s="3">
        <f>K12</f>
        <v>11862.9</v>
      </c>
      <c r="L13" s="3">
        <f>L12</f>
        <v>12027.1</v>
      </c>
      <c r="M13" s="3">
        <f>M12</f>
        <v>4596.67</v>
      </c>
      <c r="N13" s="3">
        <f>N12</f>
        <v>12390</v>
      </c>
    </row>
    <row r="14" spans="1:16" x14ac:dyDescent="0.25">
      <c r="A14" s="2"/>
      <c r="B14" s="2"/>
      <c r="C14" s="2"/>
      <c r="D14" s="2" t="s">
        <v>25</v>
      </c>
      <c r="E14" s="2"/>
      <c r="F14" s="2"/>
      <c r="G14" s="2"/>
      <c r="H14" s="2"/>
      <c r="I14" s="2"/>
      <c r="J14" s="3"/>
      <c r="K14" s="3"/>
      <c r="L14" s="3"/>
      <c r="M14" s="3"/>
      <c r="N14" s="3"/>
    </row>
    <row r="15" spans="1:16" x14ac:dyDescent="0.25">
      <c r="A15" s="2"/>
      <c r="B15" s="2"/>
      <c r="C15" s="2"/>
      <c r="D15" s="2"/>
      <c r="E15" s="2" t="s">
        <v>26</v>
      </c>
      <c r="F15" s="2"/>
      <c r="G15" s="2"/>
      <c r="H15" s="2"/>
      <c r="I15" s="2"/>
      <c r="J15" s="3"/>
      <c r="K15" s="3"/>
      <c r="L15" s="3"/>
      <c r="M15" s="3"/>
      <c r="N15" s="3"/>
    </row>
    <row r="16" spans="1:16" x14ac:dyDescent="0.25">
      <c r="A16" s="2"/>
      <c r="B16" s="2"/>
      <c r="C16" s="2"/>
      <c r="D16" s="2"/>
      <c r="E16" s="2"/>
      <c r="F16" s="2" t="s">
        <v>41</v>
      </c>
      <c r="G16" s="2"/>
      <c r="H16" s="2"/>
      <c r="I16" s="2"/>
      <c r="J16" s="3"/>
      <c r="K16" s="3"/>
      <c r="L16" s="3"/>
      <c r="M16" s="3"/>
      <c r="N16" s="3"/>
    </row>
    <row r="17" spans="1:16" x14ac:dyDescent="0.25">
      <c r="A17" s="2"/>
      <c r="B17" s="2"/>
      <c r="C17" s="2"/>
      <c r="D17" s="2"/>
      <c r="E17" s="2"/>
      <c r="F17" s="2"/>
      <c r="G17" s="2" t="s">
        <v>161</v>
      </c>
      <c r="H17" s="2"/>
      <c r="I17" s="2"/>
      <c r="J17" s="3"/>
      <c r="K17" s="3"/>
      <c r="L17" s="3"/>
      <c r="M17" s="3"/>
      <c r="N17" s="3"/>
    </row>
    <row r="18" spans="1:16" x14ac:dyDescent="0.25">
      <c r="A18" s="2"/>
      <c r="B18" s="2"/>
      <c r="C18" s="2"/>
      <c r="D18" s="2"/>
      <c r="E18" s="2"/>
      <c r="F18" s="2"/>
      <c r="G18" s="2"/>
      <c r="H18" s="2" t="s">
        <v>70</v>
      </c>
      <c r="I18" s="2"/>
      <c r="J18" s="3"/>
      <c r="K18" s="3"/>
      <c r="L18" s="3"/>
      <c r="M18" s="3"/>
      <c r="N18" s="3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 t="s">
        <v>110</v>
      </c>
      <c r="J19" s="3">
        <v>532.29999999999995</v>
      </c>
      <c r="K19" s="3">
        <v>482.98</v>
      </c>
      <c r="L19" s="3">
        <v>632.54999999999995</v>
      </c>
      <c r="M19" s="3">
        <v>0</v>
      </c>
      <c r="N19" s="71">
        <f>ROUNDUP(Summary!AJ25*0.0944,0)</f>
        <v>883</v>
      </c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 t="s">
        <v>78</v>
      </c>
      <c r="J20" s="3">
        <v>86.43</v>
      </c>
      <c r="K20" s="3">
        <v>78.430000000000007</v>
      </c>
      <c r="L20" s="3">
        <v>97.16</v>
      </c>
      <c r="M20" s="3">
        <v>0</v>
      </c>
      <c r="N20" s="71">
        <f>ROUNDUP(Summary!AJ25*0.0145,0)</f>
        <v>136</v>
      </c>
    </row>
    <row r="21" spans="1:16" ht="15.75" thickBot="1" x14ac:dyDescent="0.3">
      <c r="A21" s="2"/>
      <c r="B21" s="2"/>
      <c r="C21" s="2"/>
      <c r="D21" s="2"/>
      <c r="E21" s="2"/>
      <c r="F21" s="2"/>
      <c r="G21" s="2"/>
      <c r="H21" s="2"/>
      <c r="I21" s="2" t="s">
        <v>79</v>
      </c>
      <c r="J21" s="4">
        <v>369.56</v>
      </c>
      <c r="K21" s="4">
        <v>335.33</v>
      </c>
      <c r="L21" s="4">
        <v>415.45</v>
      </c>
      <c r="M21" s="4">
        <v>0</v>
      </c>
      <c r="N21" s="60">
        <f>ROUNDUP(Summary!AJ25*0.062,0)</f>
        <v>580</v>
      </c>
    </row>
    <row r="22" spans="1:16" ht="15.75" thickBot="1" x14ac:dyDescent="0.3">
      <c r="A22" s="2"/>
      <c r="B22" s="2"/>
      <c r="C22" s="2"/>
      <c r="D22" s="2"/>
      <c r="E22" s="2"/>
      <c r="F22" s="2"/>
      <c r="G22" s="2"/>
      <c r="H22" s="2" t="s">
        <v>72</v>
      </c>
      <c r="I22" s="2"/>
      <c r="J22" s="5">
        <f>ROUND(SUM(J18:J21),5)</f>
        <v>988.29</v>
      </c>
      <c r="K22" s="5">
        <f>ROUND(SUM(K18:K21),5)</f>
        <v>896.74</v>
      </c>
      <c r="L22" s="5">
        <f>ROUND(SUM(L18:L21),5)</f>
        <v>1145.1600000000001</v>
      </c>
      <c r="M22" s="5">
        <f>ROUND(SUM(M18:M21),5)</f>
        <v>0</v>
      </c>
      <c r="N22" s="5">
        <f>ROUND(SUM(N18:N21),5)</f>
        <v>1599</v>
      </c>
    </row>
    <row r="23" spans="1:16" x14ac:dyDescent="0.25">
      <c r="A23" s="2"/>
      <c r="B23" s="2"/>
      <c r="C23" s="2"/>
      <c r="D23" s="2"/>
      <c r="E23" s="2"/>
      <c r="F23" s="2"/>
      <c r="G23" s="2" t="s">
        <v>162</v>
      </c>
      <c r="H23" s="2"/>
      <c r="I23" s="2"/>
      <c r="J23" s="3">
        <f>ROUND(J17+J22,5)</f>
        <v>988.29</v>
      </c>
      <c r="K23" s="3">
        <f>ROUND(K17+K22,5)</f>
        <v>896.74</v>
      </c>
      <c r="L23" s="3">
        <f>ROUND(L17+L22,5)</f>
        <v>1145.1600000000001</v>
      </c>
      <c r="M23" s="3">
        <f>ROUND(M17+M22,5)</f>
        <v>0</v>
      </c>
      <c r="N23" s="3">
        <f>ROUND(N17+N22,5)</f>
        <v>1599</v>
      </c>
    </row>
    <row r="24" spans="1:16" x14ac:dyDescent="0.25">
      <c r="A24" s="2"/>
      <c r="B24" s="2"/>
      <c r="C24" s="2"/>
      <c r="D24" s="2"/>
      <c r="E24" s="2"/>
      <c r="F24" s="2"/>
      <c r="G24" s="2" t="s">
        <v>163</v>
      </c>
      <c r="H24" s="2"/>
      <c r="I24" s="2"/>
      <c r="J24" s="3"/>
      <c r="K24" s="3"/>
      <c r="L24" s="3"/>
      <c r="M24" s="3"/>
      <c r="N24" s="3"/>
    </row>
    <row r="25" spans="1:16" x14ac:dyDescent="0.25">
      <c r="A25" s="2"/>
      <c r="B25" s="2"/>
      <c r="C25" s="2"/>
      <c r="D25" s="2"/>
      <c r="E25" s="2"/>
      <c r="F25" s="2"/>
      <c r="G25" s="2"/>
      <c r="H25" s="2" t="s">
        <v>70</v>
      </c>
      <c r="I25" s="2"/>
      <c r="J25" s="3"/>
      <c r="K25" s="3"/>
      <c r="L25" s="3"/>
      <c r="M25" s="3"/>
      <c r="N25" s="3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 t="s">
        <v>110</v>
      </c>
      <c r="J26" s="3">
        <v>5.89</v>
      </c>
      <c r="K26" s="3">
        <v>51.99</v>
      </c>
      <c r="L26" s="3">
        <v>24.36</v>
      </c>
      <c r="M26" s="3">
        <v>0</v>
      </c>
      <c r="N26" s="71">
        <f>ROUNDUP(Summary!AO25*0.0944,0)</f>
        <v>0</v>
      </c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 t="s">
        <v>78</v>
      </c>
      <c r="J27" s="3">
        <v>0.96</v>
      </c>
      <c r="K27" s="3">
        <v>8.4499999999999993</v>
      </c>
      <c r="L27" s="3">
        <v>3.74</v>
      </c>
      <c r="M27" s="3">
        <v>0</v>
      </c>
      <c r="N27" s="71">
        <f>ROUNDUP(Summary!AO25*0.0145,0)</f>
        <v>0</v>
      </c>
    </row>
    <row r="28" spans="1:16" ht="15.75" thickBot="1" x14ac:dyDescent="0.3">
      <c r="A28" s="2"/>
      <c r="B28" s="2"/>
      <c r="C28" s="2"/>
      <c r="D28" s="2"/>
      <c r="E28" s="2"/>
      <c r="F28" s="2"/>
      <c r="G28" s="2"/>
      <c r="H28" s="2"/>
      <c r="I28" s="2" t="s">
        <v>79</v>
      </c>
      <c r="J28" s="4">
        <v>4.09</v>
      </c>
      <c r="K28" s="4">
        <v>36.1</v>
      </c>
      <c r="L28" s="4">
        <v>15.99</v>
      </c>
      <c r="M28" s="4">
        <v>0</v>
      </c>
      <c r="N28" s="60">
        <f>ROUNDUP(Summary!AO25*0.062,0)</f>
        <v>0</v>
      </c>
      <c r="P28" s="80"/>
    </row>
    <row r="29" spans="1:16" ht="15.75" thickBot="1" x14ac:dyDescent="0.3">
      <c r="A29" s="2"/>
      <c r="B29" s="2"/>
      <c r="C29" s="2"/>
      <c r="D29" s="2"/>
      <c r="E29" s="2"/>
      <c r="F29" s="2"/>
      <c r="G29" s="2"/>
      <c r="H29" s="2" t="s">
        <v>72</v>
      </c>
      <c r="I29" s="2"/>
      <c r="J29" s="7">
        <f>ROUND(SUM(J25:J28),5)</f>
        <v>10.94</v>
      </c>
      <c r="K29" s="7">
        <f>ROUND(SUM(K25:K28),5)</f>
        <v>96.54</v>
      </c>
      <c r="L29" s="7">
        <f>ROUND(SUM(L25:L28),5)</f>
        <v>44.09</v>
      </c>
      <c r="M29" s="7">
        <f>ROUND(SUM(M25:M28),5)</f>
        <v>0</v>
      </c>
      <c r="N29" s="7">
        <f>ROUND(SUM(N25:N28),5)</f>
        <v>0</v>
      </c>
      <c r="P29" s="80"/>
    </row>
    <row r="30" spans="1:16" ht="15.75" thickBot="1" x14ac:dyDescent="0.3">
      <c r="A30" s="2"/>
      <c r="B30" s="2"/>
      <c r="C30" s="2"/>
      <c r="D30" s="2"/>
      <c r="E30" s="2"/>
      <c r="F30" s="2"/>
      <c r="G30" s="2" t="s">
        <v>164</v>
      </c>
      <c r="H30" s="2"/>
      <c r="I30" s="2"/>
      <c r="J30" s="5">
        <f>ROUND(J24+J29,5)</f>
        <v>10.94</v>
      </c>
      <c r="K30" s="5">
        <f>ROUND(K24+K29,5)</f>
        <v>96.54</v>
      </c>
      <c r="L30" s="5">
        <f>ROUND(L24+L29,5)</f>
        <v>44.09</v>
      </c>
      <c r="M30" s="5">
        <f>ROUND(M24+M29,5)</f>
        <v>0</v>
      </c>
      <c r="N30" s="5">
        <f>ROUND(N24+N29,5)</f>
        <v>0</v>
      </c>
      <c r="P30" s="80"/>
    </row>
    <row r="31" spans="1:16" x14ac:dyDescent="0.25">
      <c r="A31" s="2"/>
      <c r="B31" s="2"/>
      <c r="C31" s="2"/>
      <c r="D31" s="2"/>
      <c r="E31" s="2"/>
      <c r="F31" s="2" t="s">
        <v>43</v>
      </c>
      <c r="G31" s="2"/>
      <c r="H31" s="2"/>
      <c r="I31" s="2"/>
      <c r="J31" s="3">
        <f>ROUND(J16+J23+J30,5)</f>
        <v>999.23</v>
      </c>
      <c r="K31" s="3">
        <f>ROUND(K16+K23+K30,5)</f>
        <v>993.28</v>
      </c>
      <c r="L31" s="3">
        <f>ROUND(L16+L23+L30,5)</f>
        <v>1189.25</v>
      </c>
      <c r="M31" s="3">
        <f>ROUND(M16+M23+M30,5)</f>
        <v>0</v>
      </c>
      <c r="N31" s="3">
        <f>ROUND(N16+N23+N30,5)</f>
        <v>1599</v>
      </c>
      <c r="P31" s="80"/>
    </row>
    <row r="32" spans="1:16" x14ac:dyDescent="0.25">
      <c r="A32" s="2"/>
      <c r="B32" s="2"/>
      <c r="C32" s="2"/>
      <c r="D32" s="2"/>
      <c r="E32" s="2"/>
      <c r="F32" s="2" t="s">
        <v>44</v>
      </c>
      <c r="G32" s="2"/>
      <c r="H32" s="2"/>
      <c r="I32" s="2"/>
      <c r="J32" s="3"/>
      <c r="K32" s="3"/>
      <c r="L32" s="3"/>
      <c r="M32" s="3"/>
      <c r="N32" s="3"/>
      <c r="P32" s="80"/>
    </row>
    <row r="33" spans="1:14" x14ac:dyDescent="0.25">
      <c r="A33" s="2"/>
      <c r="B33" s="2"/>
      <c r="C33" s="2"/>
      <c r="D33" s="2"/>
      <c r="E33" s="2"/>
      <c r="F33" s="2"/>
      <c r="G33" s="2" t="s">
        <v>45</v>
      </c>
      <c r="H33" s="2"/>
      <c r="I33" s="2"/>
      <c r="J33" s="3"/>
      <c r="K33" s="3"/>
      <c r="L33" s="3"/>
      <c r="M33" s="3"/>
      <c r="N33" s="3"/>
    </row>
    <row r="34" spans="1:14" x14ac:dyDescent="0.25">
      <c r="A34" s="2"/>
      <c r="B34" s="2"/>
      <c r="C34" s="2"/>
      <c r="D34" s="2"/>
      <c r="E34" s="2"/>
      <c r="F34" s="2"/>
      <c r="G34" s="2"/>
      <c r="H34" s="2" t="s">
        <v>70</v>
      </c>
      <c r="I34" s="2"/>
      <c r="J34" s="3"/>
      <c r="K34" s="3"/>
      <c r="L34" s="3"/>
      <c r="M34" s="3"/>
      <c r="N34" s="3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 t="s">
        <v>110</v>
      </c>
      <c r="J35" s="3">
        <v>83.83</v>
      </c>
      <c r="K35" s="3">
        <v>113.41</v>
      </c>
      <c r="L35" s="3">
        <v>126.85</v>
      </c>
      <c r="M35" s="3">
        <v>0</v>
      </c>
      <c r="N35" s="71">
        <f>ROUNDUP(Summary!AE25*0.0944,0)</f>
        <v>378</v>
      </c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 t="s">
        <v>78</v>
      </c>
      <c r="J36" s="3">
        <v>13.61</v>
      </c>
      <c r="K36" s="3">
        <v>18.420000000000002</v>
      </c>
      <c r="L36" s="3">
        <v>19.48</v>
      </c>
      <c r="M36" s="3">
        <v>0</v>
      </c>
      <c r="N36" s="71">
        <f>ROUNDUP(Summary!AE25*0.0145,0)</f>
        <v>58</v>
      </c>
    </row>
    <row r="37" spans="1:14" ht="15.75" thickBot="1" x14ac:dyDescent="0.3">
      <c r="A37" s="2"/>
      <c r="B37" s="2"/>
      <c r="C37" s="2"/>
      <c r="D37" s="2"/>
      <c r="E37" s="2"/>
      <c r="F37" s="2"/>
      <c r="G37" s="2"/>
      <c r="H37" s="2"/>
      <c r="I37" s="2" t="s">
        <v>79</v>
      </c>
      <c r="J37" s="4">
        <v>58.2</v>
      </c>
      <c r="K37" s="4">
        <v>78.739999999999995</v>
      </c>
      <c r="L37" s="4">
        <v>83.31</v>
      </c>
      <c r="M37" s="4">
        <v>0</v>
      </c>
      <c r="N37" s="60">
        <f>ROUNDUP(Summary!AE25*0.062,0)</f>
        <v>248</v>
      </c>
    </row>
    <row r="38" spans="1:14" ht="15.75" thickBot="1" x14ac:dyDescent="0.3">
      <c r="A38" s="2"/>
      <c r="B38" s="2"/>
      <c r="C38" s="2"/>
      <c r="D38" s="2"/>
      <c r="E38" s="2"/>
      <c r="F38" s="2"/>
      <c r="G38" s="2"/>
      <c r="H38" s="2" t="s">
        <v>72</v>
      </c>
      <c r="I38" s="2"/>
      <c r="J38" s="7">
        <f>ROUND(SUM(J34:J37),5)</f>
        <v>155.63999999999999</v>
      </c>
      <c r="K38" s="7">
        <f>ROUND(SUM(K34:K37),5)</f>
        <v>210.57</v>
      </c>
      <c r="L38" s="7">
        <f>ROUND(SUM(L34:L37),5)</f>
        <v>229.64</v>
      </c>
      <c r="M38" s="7">
        <f>ROUND(SUM(M34:M37),5)</f>
        <v>0</v>
      </c>
      <c r="N38" s="7">
        <f>ROUND(SUM(N34:N37),5)</f>
        <v>684</v>
      </c>
    </row>
    <row r="39" spans="1:14" ht="15.75" thickBot="1" x14ac:dyDescent="0.3">
      <c r="A39" s="2"/>
      <c r="B39" s="2"/>
      <c r="C39" s="2"/>
      <c r="D39" s="2"/>
      <c r="E39" s="2"/>
      <c r="F39" s="2"/>
      <c r="G39" s="2" t="s">
        <v>50</v>
      </c>
      <c r="H39" s="2"/>
      <c r="I39" s="2"/>
      <c r="J39" s="5">
        <f>ROUND(J33+J38,5)</f>
        <v>155.63999999999999</v>
      </c>
      <c r="K39" s="5">
        <f>ROUND(K33+K38,5)</f>
        <v>210.57</v>
      </c>
      <c r="L39" s="5">
        <f>ROUND(L33+L38,5)</f>
        <v>229.64</v>
      </c>
      <c r="M39" s="5">
        <f>ROUND(M33+M38,5)</f>
        <v>0</v>
      </c>
      <c r="N39" s="5">
        <f>ROUND(N33+N38,5)</f>
        <v>684</v>
      </c>
    </row>
    <row r="40" spans="1:14" x14ac:dyDescent="0.25">
      <c r="A40" s="2"/>
      <c r="B40" s="2"/>
      <c r="C40" s="2"/>
      <c r="D40" s="2"/>
      <c r="E40" s="2"/>
      <c r="F40" s="2" t="s">
        <v>61</v>
      </c>
      <c r="G40" s="2"/>
      <c r="H40" s="2"/>
      <c r="I40" s="2"/>
      <c r="J40" s="3">
        <f>ROUND(J32+J39,5)</f>
        <v>155.63999999999999</v>
      </c>
      <c r="K40" s="3">
        <f t="shared" ref="K40:N40" si="0">ROUND(K32+K39,5)</f>
        <v>210.57</v>
      </c>
      <c r="L40" s="3">
        <f t="shared" si="0"/>
        <v>229.64</v>
      </c>
      <c r="M40" s="3">
        <f t="shared" si="0"/>
        <v>0</v>
      </c>
      <c r="N40" s="3">
        <f t="shared" si="0"/>
        <v>684</v>
      </c>
    </row>
    <row r="41" spans="1:14" x14ac:dyDescent="0.25">
      <c r="A41" s="2"/>
      <c r="B41" s="2"/>
      <c r="C41" s="2"/>
      <c r="D41" s="2"/>
      <c r="E41" s="2"/>
      <c r="F41" s="2" t="s">
        <v>65</v>
      </c>
      <c r="G41" s="2"/>
      <c r="H41" s="2"/>
      <c r="I41" s="2"/>
      <c r="J41" s="3"/>
      <c r="K41" s="3"/>
      <c r="L41" s="3"/>
      <c r="M41" s="3"/>
      <c r="N41" s="3"/>
    </row>
    <row r="42" spans="1:14" x14ac:dyDescent="0.25">
      <c r="A42" s="2"/>
      <c r="B42" s="2"/>
      <c r="C42" s="2"/>
      <c r="D42" s="2"/>
      <c r="E42" s="2"/>
      <c r="F42" s="2"/>
      <c r="G42" s="2" t="s">
        <v>66</v>
      </c>
      <c r="H42" s="2"/>
      <c r="I42" s="2"/>
      <c r="J42" s="3"/>
      <c r="K42" s="3"/>
      <c r="L42" s="3"/>
      <c r="M42" s="3"/>
      <c r="N42" s="3"/>
    </row>
    <row r="43" spans="1:14" x14ac:dyDescent="0.25">
      <c r="A43" s="2"/>
      <c r="B43" s="2"/>
      <c r="C43" s="2"/>
      <c r="D43" s="2"/>
      <c r="E43" s="2"/>
      <c r="F43" s="2"/>
      <c r="G43" s="2"/>
      <c r="H43" s="2" t="s">
        <v>70</v>
      </c>
      <c r="I43" s="2"/>
      <c r="J43" s="3"/>
      <c r="K43" s="3"/>
      <c r="L43" s="3"/>
      <c r="M43" s="3"/>
      <c r="N43" s="3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 t="s">
        <v>110</v>
      </c>
      <c r="J44" s="3">
        <v>80.37</v>
      </c>
      <c r="K44" s="3">
        <v>74.790000000000006</v>
      </c>
      <c r="L44" s="3">
        <v>183.8</v>
      </c>
      <c r="M44" s="3">
        <v>0</v>
      </c>
      <c r="N44" s="87">
        <f>ROUNDUP(Summary!F25*0.0944,0)</f>
        <v>102</v>
      </c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 t="s">
        <v>78</v>
      </c>
      <c r="J45" s="3">
        <v>47.41</v>
      </c>
      <c r="K45" s="3">
        <v>52.3</v>
      </c>
      <c r="L45" s="3">
        <v>67.959999999999994</v>
      </c>
      <c r="M45" s="3">
        <v>0</v>
      </c>
      <c r="N45" s="87">
        <f>ROUNDUP((Summary!F25+Summary!K25)*0.0145,0)</f>
        <v>44</v>
      </c>
    </row>
    <row r="46" spans="1:14" ht="15.75" thickBot="1" x14ac:dyDescent="0.3">
      <c r="A46" s="2"/>
      <c r="B46" s="2"/>
      <c r="C46" s="2"/>
      <c r="D46" s="2"/>
      <c r="E46" s="2"/>
      <c r="F46" s="2"/>
      <c r="G46" s="2"/>
      <c r="H46" s="2"/>
      <c r="I46" s="2" t="s">
        <v>79</v>
      </c>
      <c r="J46" s="4">
        <v>146.94</v>
      </c>
      <c r="K46" s="4">
        <v>172.52</v>
      </c>
      <c r="L46" s="4">
        <v>233.24</v>
      </c>
      <c r="M46" s="4">
        <v>0</v>
      </c>
      <c r="N46" s="88">
        <f>ROUNDUP(Summary!K25*0.062,0)</f>
        <v>120</v>
      </c>
    </row>
    <row r="47" spans="1:14" ht="15.75" thickBot="1" x14ac:dyDescent="0.3">
      <c r="A47" s="2"/>
      <c r="B47" s="2"/>
      <c r="C47" s="2"/>
      <c r="D47" s="2"/>
      <c r="E47" s="2"/>
      <c r="F47" s="2"/>
      <c r="G47" s="2"/>
      <c r="H47" s="2" t="s">
        <v>72</v>
      </c>
      <c r="I47" s="2"/>
      <c r="J47" s="5">
        <f>ROUND(SUM(J43:J46),5)</f>
        <v>274.72000000000003</v>
      </c>
      <c r="K47" s="5">
        <f>ROUND(SUM(K43:K46),5)</f>
        <v>299.61</v>
      </c>
      <c r="L47" s="5">
        <f>ROUND(SUM(L43:L46),5)</f>
        <v>485</v>
      </c>
      <c r="M47" s="5">
        <f>ROUND(SUM(M43:M46),5)</f>
        <v>0</v>
      </c>
      <c r="N47" s="5">
        <f>ROUND(SUM(N43:N46),5)</f>
        <v>266</v>
      </c>
    </row>
    <row r="48" spans="1:14" x14ac:dyDescent="0.25">
      <c r="A48" s="2"/>
      <c r="B48" s="2"/>
      <c r="C48" s="2"/>
      <c r="D48" s="2"/>
      <c r="E48" s="2"/>
      <c r="F48" s="2"/>
      <c r="G48" s="2" t="s">
        <v>76</v>
      </c>
      <c r="H48" s="2"/>
      <c r="I48" s="2"/>
      <c r="J48" s="3">
        <f>ROUND(J42+J47,5)</f>
        <v>274.72000000000003</v>
      </c>
      <c r="K48" s="3">
        <f>ROUND(K42+K47,5)</f>
        <v>299.61</v>
      </c>
      <c r="L48" s="3">
        <f>ROUND(L42+L47,5)</f>
        <v>485</v>
      </c>
      <c r="M48" s="3">
        <f>ROUND(M42+M47,5)</f>
        <v>0</v>
      </c>
      <c r="N48" s="3">
        <f>ROUND(N42+N47,5)</f>
        <v>266</v>
      </c>
    </row>
    <row r="49" spans="1:14" x14ac:dyDescent="0.25">
      <c r="A49" s="2"/>
      <c r="B49" s="2"/>
      <c r="C49" s="2"/>
      <c r="D49" s="2"/>
      <c r="E49" s="2"/>
      <c r="F49" s="2"/>
      <c r="G49" s="2" t="s">
        <v>77</v>
      </c>
      <c r="H49" s="2"/>
      <c r="I49" s="2"/>
      <c r="J49" s="3"/>
      <c r="K49" s="3"/>
      <c r="L49" s="3"/>
      <c r="M49" s="3"/>
      <c r="N49" s="3"/>
    </row>
    <row r="50" spans="1:14" x14ac:dyDescent="0.25">
      <c r="A50" s="2"/>
      <c r="B50" s="2"/>
      <c r="C50" s="2"/>
      <c r="D50" s="2"/>
      <c r="E50" s="2"/>
      <c r="F50" s="2"/>
      <c r="G50" s="2"/>
      <c r="H50" s="2" t="s">
        <v>70</v>
      </c>
      <c r="I50" s="2"/>
      <c r="J50" s="3"/>
      <c r="K50" s="3"/>
      <c r="L50" s="3"/>
      <c r="M50" s="3"/>
      <c r="N50" s="3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 t="s">
        <v>110</v>
      </c>
      <c r="J51" s="3">
        <v>1355.49</v>
      </c>
      <c r="K51" s="3">
        <v>634.53</v>
      </c>
      <c r="L51" s="3">
        <v>818.44</v>
      </c>
      <c r="M51" s="3">
        <v>0</v>
      </c>
      <c r="N51" s="71">
        <f>ROUNDUP(Summary!P25*0.0944,0)</f>
        <v>934</v>
      </c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 t="s">
        <v>78</v>
      </c>
      <c r="J52" s="3">
        <v>250.14</v>
      </c>
      <c r="K52" s="3">
        <v>130.56</v>
      </c>
      <c r="L52" s="3">
        <v>130.51</v>
      </c>
      <c r="M52" s="3">
        <v>0</v>
      </c>
      <c r="N52" s="71">
        <f>ROUNDUP(Summary!P25*0.0145,0)</f>
        <v>144</v>
      </c>
    </row>
    <row r="53" spans="1:14" ht="15.75" thickBot="1" x14ac:dyDescent="0.3">
      <c r="A53" s="2"/>
      <c r="B53" s="2"/>
      <c r="C53" s="2"/>
      <c r="D53" s="2"/>
      <c r="E53" s="2"/>
      <c r="F53" s="2"/>
      <c r="G53" s="2"/>
      <c r="H53" s="2"/>
      <c r="I53" s="2" t="s">
        <v>79</v>
      </c>
      <c r="J53" s="4">
        <v>1036.82</v>
      </c>
      <c r="K53" s="4">
        <v>609.14</v>
      </c>
      <c r="L53" s="4">
        <v>615.35</v>
      </c>
      <c r="M53" s="4">
        <v>0</v>
      </c>
      <c r="N53" s="60">
        <f>ROUNDUP(Summary!P25*0.062,0)</f>
        <v>614</v>
      </c>
    </row>
    <row r="54" spans="1:14" ht="15.75" thickBot="1" x14ac:dyDescent="0.3">
      <c r="A54" s="2"/>
      <c r="B54" s="2"/>
      <c r="C54" s="2"/>
      <c r="D54" s="2"/>
      <c r="E54" s="2"/>
      <c r="F54" s="2"/>
      <c r="G54" s="2"/>
      <c r="H54" s="2" t="s">
        <v>72</v>
      </c>
      <c r="I54" s="2"/>
      <c r="J54" s="5">
        <f>ROUND(SUM(J50:J53),5)</f>
        <v>2642.45</v>
      </c>
      <c r="K54" s="5">
        <f>ROUND(SUM(K50:K53),5)</f>
        <v>1374.23</v>
      </c>
      <c r="L54" s="5">
        <f>ROUND(SUM(L50:L53),5)</f>
        <v>1564.3</v>
      </c>
      <c r="M54" s="5">
        <f>ROUND(SUM(M50:M53),5)</f>
        <v>0</v>
      </c>
      <c r="N54" s="5">
        <f>ROUND(SUM(N50:N53),5)</f>
        <v>1692</v>
      </c>
    </row>
    <row r="55" spans="1:14" x14ac:dyDescent="0.25">
      <c r="A55" s="2"/>
      <c r="B55" s="2"/>
      <c r="C55" s="2"/>
      <c r="D55" s="2"/>
      <c r="E55" s="2"/>
      <c r="F55" s="2"/>
      <c r="G55" s="2" t="s">
        <v>82</v>
      </c>
      <c r="H55" s="2"/>
      <c r="I55" s="2"/>
      <c r="J55" s="3">
        <f>ROUND(J49+J54,5)</f>
        <v>2642.45</v>
      </c>
      <c r="K55" s="3">
        <f>ROUND(K49+K54,5)</f>
        <v>1374.23</v>
      </c>
      <c r="L55" s="3">
        <f>ROUND(L49+L54,5)</f>
        <v>1564.3</v>
      </c>
      <c r="M55" s="3">
        <f>ROUND(M49+M54,5)</f>
        <v>0</v>
      </c>
      <c r="N55" s="3">
        <f>ROUND(N49+N54,5)</f>
        <v>1692</v>
      </c>
    </row>
    <row r="56" spans="1:14" x14ac:dyDescent="0.25">
      <c r="A56" s="2"/>
      <c r="B56" s="2"/>
      <c r="C56" s="2"/>
      <c r="D56" s="2"/>
      <c r="E56" s="2"/>
      <c r="F56" s="2"/>
      <c r="G56" s="2" t="s">
        <v>84</v>
      </c>
      <c r="H56" s="2"/>
      <c r="I56" s="2"/>
      <c r="J56" s="3"/>
      <c r="K56" s="3"/>
      <c r="L56" s="3"/>
      <c r="M56" s="3"/>
      <c r="N56" s="3"/>
    </row>
    <row r="57" spans="1:14" x14ac:dyDescent="0.25">
      <c r="A57" s="2"/>
      <c r="B57" s="2"/>
      <c r="C57" s="2"/>
      <c r="D57" s="2"/>
      <c r="E57" s="2"/>
      <c r="F57" s="2"/>
      <c r="G57" s="2"/>
      <c r="H57" s="2" t="s">
        <v>70</v>
      </c>
      <c r="I57" s="2"/>
      <c r="J57" s="3"/>
      <c r="K57" s="3"/>
      <c r="L57" s="3"/>
      <c r="M57" s="3"/>
      <c r="N57" s="3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 t="s">
        <v>110</v>
      </c>
      <c r="J58" s="3">
        <v>0</v>
      </c>
      <c r="K58" s="3">
        <v>0</v>
      </c>
      <c r="L58" s="3">
        <v>0</v>
      </c>
      <c r="M58" s="3">
        <v>0</v>
      </c>
      <c r="N58" s="71">
        <f>ROUNDUP(Summary!U25*0.0944,0)</f>
        <v>182</v>
      </c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 t="s">
        <v>78</v>
      </c>
      <c r="J59" s="3">
        <v>0</v>
      </c>
      <c r="K59" s="3">
        <v>0</v>
      </c>
      <c r="L59" s="3">
        <v>0</v>
      </c>
      <c r="M59" s="3">
        <v>0</v>
      </c>
      <c r="N59" s="71">
        <f>ROUNDUP(Summary!U25*0.0145,0)</f>
        <v>28</v>
      </c>
    </row>
    <row r="60" spans="1:14" ht="15.75" thickBot="1" x14ac:dyDescent="0.3">
      <c r="A60" s="2"/>
      <c r="B60" s="2"/>
      <c r="C60" s="2"/>
      <c r="D60" s="2"/>
      <c r="E60" s="2"/>
      <c r="F60" s="2"/>
      <c r="G60" s="2"/>
      <c r="H60" s="2"/>
      <c r="I60" s="2" t="s">
        <v>79</v>
      </c>
      <c r="J60" s="3">
        <v>0</v>
      </c>
      <c r="K60" s="3">
        <v>0</v>
      </c>
      <c r="L60" s="3">
        <v>0</v>
      </c>
      <c r="M60" s="4">
        <v>0</v>
      </c>
      <c r="N60" s="60">
        <f>ROUNDUP(Summary!U25*0.062,0)</f>
        <v>120</v>
      </c>
    </row>
    <row r="61" spans="1:14" ht="15.75" thickBot="1" x14ac:dyDescent="0.3">
      <c r="A61" s="2"/>
      <c r="B61" s="2"/>
      <c r="C61" s="2"/>
      <c r="D61" s="2"/>
      <c r="E61" s="2"/>
      <c r="F61" s="2"/>
      <c r="G61" s="2"/>
      <c r="H61" s="2" t="s">
        <v>72</v>
      </c>
      <c r="I61" s="2"/>
      <c r="J61" s="5">
        <f>ROUND(SUM(J57:J60),5)</f>
        <v>0</v>
      </c>
      <c r="K61" s="5">
        <f>ROUND(SUM(K57:K60),5)</f>
        <v>0</v>
      </c>
      <c r="L61" s="5">
        <f>ROUND(SUM(L57:L60),5)</f>
        <v>0</v>
      </c>
      <c r="M61" s="5">
        <f>ROUND(SUM(M57:M60),5)</f>
        <v>0</v>
      </c>
      <c r="N61" s="5">
        <f>ROUND(SUM(N57:N60),5)</f>
        <v>330</v>
      </c>
    </row>
    <row r="62" spans="1:14" x14ac:dyDescent="0.25">
      <c r="A62" s="2"/>
      <c r="B62" s="2"/>
      <c r="C62" s="2"/>
      <c r="D62" s="2"/>
      <c r="E62" s="2"/>
      <c r="F62" s="2"/>
      <c r="G62" s="2" t="s">
        <v>86</v>
      </c>
      <c r="H62" s="2"/>
      <c r="I62" s="2"/>
      <c r="J62" s="3">
        <f>ROUND(J56+J61,5)</f>
        <v>0</v>
      </c>
      <c r="K62" s="3">
        <f>ROUND(K56+K61,5)</f>
        <v>0</v>
      </c>
      <c r="L62" s="3">
        <f>ROUND(L56+L61,5)</f>
        <v>0</v>
      </c>
      <c r="M62" s="3">
        <f>ROUND(M56+M61,5)</f>
        <v>0</v>
      </c>
      <c r="N62" s="3">
        <f>ROUND(N56+N61,5)</f>
        <v>330</v>
      </c>
    </row>
    <row r="63" spans="1:14" x14ac:dyDescent="0.25">
      <c r="A63" s="2"/>
      <c r="B63" s="2"/>
      <c r="C63" s="2"/>
      <c r="D63" s="2"/>
      <c r="E63" s="2"/>
      <c r="F63" s="2"/>
      <c r="G63" s="2" t="s">
        <v>87</v>
      </c>
      <c r="H63" s="2"/>
      <c r="I63" s="2"/>
      <c r="J63" s="3"/>
      <c r="K63" s="3"/>
      <c r="L63" s="3"/>
      <c r="M63" s="3"/>
      <c r="N63" s="3"/>
    </row>
    <row r="64" spans="1:14" x14ac:dyDescent="0.25">
      <c r="A64" s="2"/>
      <c r="B64" s="2"/>
      <c r="C64" s="2"/>
      <c r="D64" s="2"/>
      <c r="E64" s="2"/>
      <c r="F64" s="2"/>
      <c r="G64" s="2"/>
      <c r="H64" s="2" t="s">
        <v>70</v>
      </c>
      <c r="I64" s="2"/>
      <c r="J64" s="3"/>
      <c r="K64" s="3"/>
      <c r="L64" s="3"/>
      <c r="M64" s="3"/>
      <c r="N64" s="3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 t="s">
        <v>110</v>
      </c>
      <c r="J65" s="3">
        <v>34.869999999999997</v>
      </c>
      <c r="K65" s="3">
        <v>0</v>
      </c>
      <c r="L65" s="3">
        <v>0</v>
      </c>
      <c r="M65" s="3">
        <v>0</v>
      </c>
      <c r="N65" s="71">
        <f>ROUNDUP(Summary!Z25*0.0944,0)</f>
        <v>0</v>
      </c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 t="s">
        <v>78</v>
      </c>
      <c r="J66" s="3">
        <v>5.66</v>
      </c>
      <c r="K66" s="3">
        <v>0</v>
      </c>
      <c r="L66" s="3">
        <v>0</v>
      </c>
      <c r="M66" s="3">
        <v>0</v>
      </c>
      <c r="N66" s="71">
        <f>ROUNDUP(Summary!Z25*0.0145,0)</f>
        <v>0</v>
      </c>
    </row>
    <row r="67" spans="1:14" ht="15.75" thickBot="1" x14ac:dyDescent="0.3">
      <c r="A67" s="2"/>
      <c r="B67" s="2"/>
      <c r="C67" s="2"/>
      <c r="D67" s="2"/>
      <c r="E67" s="2"/>
      <c r="F67" s="2"/>
      <c r="G67" s="2"/>
      <c r="H67" s="2"/>
      <c r="I67" s="2" t="s">
        <v>79</v>
      </c>
      <c r="J67" s="4">
        <v>24.21</v>
      </c>
      <c r="K67" s="4">
        <v>0</v>
      </c>
      <c r="L67" s="4">
        <v>0</v>
      </c>
      <c r="M67" s="4">
        <v>0</v>
      </c>
      <c r="N67" s="60">
        <f>ROUNDUP(Summary!Z25*0.062,0)</f>
        <v>0</v>
      </c>
    </row>
    <row r="68" spans="1:14" ht="15.75" thickBot="1" x14ac:dyDescent="0.3">
      <c r="A68" s="2"/>
      <c r="B68" s="2"/>
      <c r="C68" s="2"/>
      <c r="D68" s="2"/>
      <c r="E68" s="2"/>
      <c r="F68" s="2"/>
      <c r="G68" s="2"/>
      <c r="H68" s="2" t="s">
        <v>72</v>
      </c>
      <c r="I68" s="2"/>
      <c r="J68" s="7">
        <f>ROUND(SUM(J64:J67),5)</f>
        <v>64.739999999999995</v>
      </c>
      <c r="K68" s="7">
        <f>ROUND(SUM(K64:K67),5)</f>
        <v>0</v>
      </c>
      <c r="L68" s="7">
        <f>ROUND(SUM(L64:L67),5)</f>
        <v>0</v>
      </c>
      <c r="M68" s="7">
        <f>ROUND(SUM(M64:M67),5)</f>
        <v>0</v>
      </c>
      <c r="N68" s="7">
        <f>ROUND(SUM(N64:N67),5)</f>
        <v>0</v>
      </c>
    </row>
    <row r="69" spans="1:14" ht="15.75" thickBot="1" x14ac:dyDescent="0.3">
      <c r="A69" s="2"/>
      <c r="B69" s="2"/>
      <c r="C69" s="2"/>
      <c r="D69" s="2"/>
      <c r="E69" s="2"/>
      <c r="F69" s="2"/>
      <c r="G69" s="2" t="s">
        <v>88</v>
      </c>
      <c r="H69" s="2"/>
      <c r="I69" s="2"/>
      <c r="J69" s="7">
        <f>ROUND(J63+J68,5)</f>
        <v>64.739999999999995</v>
      </c>
      <c r="K69" s="7">
        <f>ROUND(K63+K68,5)</f>
        <v>0</v>
      </c>
      <c r="L69" s="7">
        <f>ROUND(L63+L68,5)</f>
        <v>0</v>
      </c>
      <c r="M69" s="7">
        <f>ROUND(M63+M68,5)</f>
        <v>0</v>
      </c>
      <c r="N69" s="7">
        <f>ROUND(N63+N68,5)</f>
        <v>0</v>
      </c>
    </row>
    <row r="70" spans="1:14" ht="15.75" thickBot="1" x14ac:dyDescent="0.3">
      <c r="A70" s="2"/>
      <c r="B70" s="2"/>
      <c r="C70" s="2"/>
      <c r="D70" s="2"/>
      <c r="E70" s="2"/>
      <c r="F70" s="2" t="s">
        <v>89</v>
      </c>
      <c r="G70" s="2"/>
      <c r="H70" s="2"/>
      <c r="I70" s="2"/>
      <c r="J70" s="7">
        <f>ROUND(J41+J48+J55+J69,5)</f>
        <v>2981.91</v>
      </c>
      <c r="K70" s="7">
        <f>ROUND(K41+K48+K55+K69,5)</f>
        <v>1673.84</v>
      </c>
      <c r="L70" s="7">
        <f>ROUND(L41+L48+L55+L69,5)</f>
        <v>2049.3000000000002</v>
      </c>
      <c r="M70" s="7">
        <f>ROUND(M41+M48+M55+M69,5)</f>
        <v>0</v>
      </c>
      <c r="N70" s="7">
        <f>ROUND(N41+N48+N55+N61+N69,5)</f>
        <v>2288</v>
      </c>
    </row>
    <row r="71" spans="1:14" ht="15.75" thickBot="1" x14ac:dyDescent="0.3">
      <c r="A71" s="2"/>
      <c r="B71" s="2"/>
      <c r="C71" s="2"/>
      <c r="D71" s="2"/>
      <c r="E71" s="2" t="s">
        <v>90</v>
      </c>
      <c r="F71" s="2"/>
      <c r="G71" s="2"/>
      <c r="H71" s="2"/>
      <c r="I71" s="2"/>
      <c r="J71" s="7">
        <f>ROUND(J15+J31+J40+J70,5)</f>
        <v>4136.78</v>
      </c>
      <c r="K71" s="7">
        <f>ROUND(K15+K31+K40+K70,5)</f>
        <v>2877.69</v>
      </c>
      <c r="L71" s="7">
        <f>ROUND(L15+L31+L40+L70,5)</f>
        <v>3468.19</v>
      </c>
      <c r="M71" s="7">
        <f>ROUND(M15+M31+M40+M70,5)</f>
        <v>0</v>
      </c>
      <c r="N71" s="7">
        <f>ROUND(N15+N31+N40+N70,5)</f>
        <v>4571</v>
      </c>
    </row>
    <row r="72" spans="1:14" ht="15.75" thickBot="1" x14ac:dyDescent="0.3">
      <c r="A72" s="2"/>
      <c r="B72" s="2"/>
      <c r="C72" s="2"/>
      <c r="D72" s="2" t="s">
        <v>91</v>
      </c>
      <c r="E72" s="2"/>
      <c r="F72" s="2"/>
      <c r="G72" s="2"/>
      <c r="H72" s="2"/>
      <c r="I72" s="2"/>
      <c r="J72" s="5">
        <f>ROUND(J14+J71,5)</f>
        <v>4136.78</v>
      </c>
      <c r="K72" s="5">
        <f>ROUND(K14+K71,5)</f>
        <v>2877.69</v>
      </c>
      <c r="L72" s="5">
        <f>ROUND(L14+L71,5)</f>
        <v>3468.19</v>
      </c>
      <c r="M72" s="5">
        <f>ROUND(M14+M71,5)</f>
        <v>0</v>
      </c>
      <c r="N72" s="5">
        <f>ROUND(N14+N71,5)</f>
        <v>4571</v>
      </c>
    </row>
    <row r="73" spans="1:14" x14ac:dyDescent="0.25">
      <c r="A73" s="2"/>
      <c r="B73" s="2" t="s">
        <v>92</v>
      </c>
      <c r="C73" s="2"/>
      <c r="D73" s="2"/>
      <c r="E73" s="2"/>
      <c r="F73" s="2"/>
      <c r="G73" s="2"/>
      <c r="H73" s="2"/>
      <c r="I73" s="2"/>
      <c r="J73" s="3">
        <f>ROUND(J5+J13-J72,5)</f>
        <v>7748.19</v>
      </c>
      <c r="K73" s="3">
        <f>ROUND(K5+K13-K72,5)</f>
        <v>8985.2099999999991</v>
      </c>
      <c r="L73" s="3">
        <f>ROUND(L5+L13-L72,5)</f>
        <v>8558.91</v>
      </c>
      <c r="M73" s="3">
        <f>ROUND(M5+M13-M72,5)</f>
        <v>4596.67</v>
      </c>
      <c r="N73" s="3">
        <f>ROUND(N5+N13-N72,5)</f>
        <v>7819</v>
      </c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296D8-6E7F-4334-8C34-55C25061F115}">
  <sheetPr codeName="Sheet2"/>
  <dimension ref="A1:P55"/>
  <sheetViews>
    <sheetView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N1" sqref="N1"/>
    </sheetView>
  </sheetViews>
  <sheetFormatPr defaultRowHeight="15" x14ac:dyDescent="0.25"/>
  <cols>
    <col min="1" max="8" width="3" style="15" customWidth="1"/>
    <col min="9" max="9" width="31.5703125" style="15" customWidth="1"/>
    <col min="10" max="11" width="8.5703125" style="16" bestFit="1" customWidth="1"/>
    <col min="12" max="12" width="8.7109375" style="16" bestFit="1" customWidth="1"/>
    <col min="13" max="13" width="9.28515625" style="16" bestFit="1" customWidth="1"/>
    <col min="14" max="14" width="16.28515625" style="16" customWidth="1"/>
    <col min="16" max="16" width="105.7109375" customWidth="1"/>
  </cols>
  <sheetData>
    <row r="1" spans="1:16" ht="15.75" x14ac:dyDescent="0.25">
      <c r="A1" s="97" t="s">
        <v>168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</row>
    <row r="2" spans="1:16" ht="18" x14ac:dyDescent="0.25">
      <c r="A2" s="98" t="s">
        <v>93</v>
      </c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</row>
    <row r="3" spans="1:16" x14ac:dyDescent="0.25">
      <c r="A3" s="99" t="s">
        <v>1</v>
      </c>
      <c r="B3" s="9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</row>
    <row r="4" spans="1:16" s="14" customFormat="1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3" t="s">
        <v>2</v>
      </c>
      <c r="K4" s="13" t="s">
        <v>3</v>
      </c>
      <c r="L4" s="13" t="s">
        <v>4</v>
      </c>
      <c r="M4" s="13" t="s">
        <v>181</v>
      </c>
      <c r="N4" s="13" t="s">
        <v>182</v>
      </c>
    </row>
    <row r="5" spans="1:16" ht="15.75" thickTop="1" x14ac:dyDescent="0.25">
      <c r="A5" s="2"/>
      <c r="B5" s="2" t="s">
        <v>5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</row>
    <row r="6" spans="1:16" x14ac:dyDescent="0.25">
      <c r="A6" s="2"/>
      <c r="B6" s="2"/>
      <c r="C6" s="2"/>
      <c r="D6" s="2" t="s">
        <v>6</v>
      </c>
      <c r="E6" s="2"/>
      <c r="F6" s="2"/>
      <c r="G6" s="2"/>
      <c r="H6" s="2"/>
      <c r="I6" s="2"/>
      <c r="J6" s="3"/>
      <c r="K6" s="3"/>
      <c r="L6" s="3"/>
      <c r="M6" s="3"/>
      <c r="N6" s="3"/>
    </row>
    <row r="7" spans="1:16" x14ac:dyDescent="0.25">
      <c r="A7" s="2"/>
      <c r="B7" s="2"/>
      <c r="C7" s="2"/>
      <c r="D7" s="2"/>
      <c r="E7" s="2" t="s">
        <v>94</v>
      </c>
      <c r="F7" s="2"/>
      <c r="G7" s="2"/>
      <c r="H7" s="2"/>
      <c r="I7" s="2"/>
      <c r="J7" s="3"/>
      <c r="K7" s="3"/>
      <c r="L7" s="3"/>
      <c r="M7" s="3"/>
      <c r="N7" s="3"/>
    </row>
    <row r="8" spans="1:16" x14ac:dyDescent="0.25">
      <c r="A8" s="2"/>
      <c r="B8" s="2"/>
      <c r="C8" s="2"/>
      <c r="D8" s="2"/>
      <c r="E8" s="2"/>
      <c r="F8" s="2" t="s">
        <v>95</v>
      </c>
      <c r="G8" s="2"/>
      <c r="H8" s="2"/>
      <c r="I8" s="2"/>
      <c r="J8" s="3"/>
      <c r="K8" s="3"/>
      <c r="L8" s="3"/>
      <c r="M8" s="3"/>
      <c r="N8" s="3"/>
    </row>
    <row r="9" spans="1:16" x14ac:dyDescent="0.25">
      <c r="A9" s="2"/>
      <c r="B9" s="2"/>
      <c r="C9" s="2"/>
      <c r="D9" s="2"/>
      <c r="E9" s="2"/>
      <c r="F9" s="2"/>
      <c r="G9" s="2" t="s">
        <v>96</v>
      </c>
      <c r="H9" s="2"/>
      <c r="I9" s="2"/>
      <c r="J9" s="3">
        <v>0</v>
      </c>
      <c r="K9" s="3">
        <v>0</v>
      </c>
      <c r="L9" s="3">
        <v>17698</v>
      </c>
      <c r="M9" s="3">
        <v>0</v>
      </c>
      <c r="N9" s="55">
        <f>ROUND(AVERAGE((J9:L9),(M9/4*12)),5)</f>
        <v>4424.5</v>
      </c>
      <c r="P9" s="48" t="s">
        <v>145</v>
      </c>
    </row>
    <row r="10" spans="1:16" x14ac:dyDescent="0.25">
      <c r="A10" s="2"/>
      <c r="B10" s="2"/>
      <c r="C10" s="2"/>
      <c r="D10" s="2"/>
      <c r="E10" s="2"/>
      <c r="F10" s="2"/>
      <c r="G10" s="2" t="s">
        <v>97</v>
      </c>
      <c r="H10" s="2"/>
      <c r="I10" s="2"/>
      <c r="J10" s="3">
        <v>0</v>
      </c>
      <c r="K10" s="3">
        <v>0</v>
      </c>
      <c r="L10" s="3">
        <v>134</v>
      </c>
      <c r="M10" s="3">
        <v>0</v>
      </c>
      <c r="N10" s="55">
        <f t="shared" ref="N10:N11" si="0">ROUND(AVERAGE((J10:L10),(M10/4*12)),5)</f>
        <v>33.5</v>
      </c>
      <c r="P10" s="90" t="s">
        <v>154</v>
      </c>
    </row>
    <row r="11" spans="1:16" ht="15.75" thickBot="1" x14ac:dyDescent="0.3">
      <c r="A11" s="2"/>
      <c r="B11" s="2"/>
      <c r="C11" s="2"/>
      <c r="D11" s="2"/>
      <c r="E11" s="2"/>
      <c r="F11" s="2"/>
      <c r="G11" s="2" t="s">
        <v>98</v>
      </c>
      <c r="H11" s="2"/>
      <c r="I11" s="2"/>
      <c r="J11" s="6">
        <v>0</v>
      </c>
      <c r="K11" s="6">
        <v>0</v>
      </c>
      <c r="L11" s="6">
        <v>1566</v>
      </c>
      <c r="M11" s="6">
        <v>0</v>
      </c>
      <c r="N11" s="56">
        <f t="shared" si="0"/>
        <v>391.5</v>
      </c>
      <c r="P11" s="52" t="s">
        <v>146</v>
      </c>
    </row>
    <row r="12" spans="1:16" x14ac:dyDescent="0.25">
      <c r="A12" s="2"/>
      <c r="B12" s="2"/>
      <c r="C12" s="2"/>
      <c r="D12" s="2"/>
      <c r="E12" s="2"/>
      <c r="F12" s="2" t="s">
        <v>99</v>
      </c>
      <c r="G12" s="2"/>
      <c r="H12" s="2"/>
      <c r="I12" s="2"/>
      <c r="J12" s="3">
        <f>ROUND(SUM(J8:J11),5)</f>
        <v>0</v>
      </c>
      <c r="K12" s="3">
        <f>ROUND(SUM(K8:K11),5)</f>
        <v>0</v>
      </c>
      <c r="L12" s="3">
        <f>ROUND(SUM(L8:L11),5)</f>
        <v>19398</v>
      </c>
      <c r="M12" s="3">
        <f>ROUND(SUM(M8:M11),5)</f>
        <v>0</v>
      </c>
      <c r="N12" s="3">
        <f>ROUND(SUM(N8:N11),5)</f>
        <v>4849.5</v>
      </c>
      <c r="P12" s="53" t="s">
        <v>147</v>
      </c>
    </row>
    <row r="13" spans="1:16" ht="15.75" thickBot="1" x14ac:dyDescent="0.3">
      <c r="A13" s="2"/>
      <c r="B13" s="2"/>
      <c r="C13" s="2"/>
      <c r="D13" s="2"/>
      <c r="E13" s="2"/>
      <c r="F13" s="2" t="s">
        <v>100</v>
      </c>
      <c r="G13" s="2"/>
      <c r="H13" s="2"/>
      <c r="I13" s="2"/>
      <c r="J13" s="6">
        <v>0</v>
      </c>
      <c r="K13" s="6">
        <v>0</v>
      </c>
      <c r="L13" s="6">
        <v>0</v>
      </c>
      <c r="M13" s="6">
        <v>2005.75</v>
      </c>
      <c r="N13" s="56">
        <f>ROUND(AVERAGE((J13:L13),(M13/4*12)),5)</f>
        <v>1504.3125</v>
      </c>
    </row>
    <row r="14" spans="1:16" x14ac:dyDescent="0.25">
      <c r="A14" s="2"/>
      <c r="B14" s="2"/>
      <c r="C14" s="2"/>
      <c r="D14" s="2"/>
      <c r="E14" s="2" t="s">
        <v>101</v>
      </c>
      <c r="F14" s="2"/>
      <c r="G14" s="2"/>
      <c r="H14" s="2"/>
      <c r="I14" s="2"/>
      <c r="J14" s="3">
        <f>ROUND(J7+SUM(J12:J13),5)</f>
        <v>0</v>
      </c>
      <c r="K14" s="3">
        <f>ROUND(K7+SUM(K12:K13),5)</f>
        <v>0</v>
      </c>
      <c r="L14" s="3">
        <f>ROUND(L7+SUM(L12:L13),5)</f>
        <v>19398</v>
      </c>
      <c r="M14" s="3">
        <f>ROUND(M7+SUM(M12:M13),5)</f>
        <v>2005.75</v>
      </c>
      <c r="N14" s="3">
        <f>ROUND(N7+SUM(N12:N13),5)</f>
        <v>6353.8125</v>
      </c>
    </row>
    <row r="15" spans="1:16" x14ac:dyDescent="0.25">
      <c r="A15" s="2"/>
      <c r="B15" s="2"/>
      <c r="C15" s="2"/>
      <c r="D15" s="2"/>
      <c r="E15" s="2" t="s">
        <v>16</v>
      </c>
      <c r="F15" s="2"/>
      <c r="G15" s="2"/>
      <c r="H15" s="2"/>
      <c r="I15" s="2"/>
      <c r="J15" s="3">
        <v>39344.03</v>
      </c>
      <c r="K15" s="3">
        <v>36303.870000000003</v>
      </c>
      <c r="L15" s="3">
        <v>34602.720000000001</v>
      </c>
      <c r="M15" s="3">
        <v>15198.34</v>
      </c>
      <c r="N15" s="89">
        <f>Summary!G31</f>
        <v>118260</v>
      </c>
    </row>
    <row r="16" spans="1:16" x14ac:dyDescent="0.25">
      <c r="A16" s="2"/>
      <c r="B16" s="2"/>
      <c r="C16" s="2"/>
      <c r="D16" s="2"/>
      <c r="E16" s="2" t="s">
        <v>17</v>
      </c>
      <c r="F16" s="2"/>
      <c r="G16" s="2"/>
      <c r="H16" s="2"/>
      <c r="I16" s="2"/>
      <c r="J16" s="3"/>
      <c r="K16" s="3"/>
      <c r="L16" s="3"/>
      <c r="M16" s="3"/>
      <c r="N16" s="3"/>
    </row>
    <row r="17" spans="1:14" x14ac:dyDescent="0.25">
      <c r="A17" s="2"/>
      <c r="B17" s="2"/>
      <c r="C17" s="2"/>
      <c r="D17" s="2"/>
      <c r="E17" s="2"/>
      <c r="F17" s="2" t="s">
        <v>18</v>
      </c>
      <c r="G17" s="2"/>
      <c r="H17" s="2"/>
      <c r="I17" s="2"/>
      <c r="J17" s="3">
        <v>6621.78</v>
      </c>
      <c r="K17" s="3">
        <v>0</v>
      </c>
      <c r="L17" s="3">
        <v>0</v>
      </c>
      <c r="M17" s="3">
        <v>0</v>
      </c>
      <c r="N17" s="55">
        <f t="shared" ref="N17:N18" si="1">ROUND(AVERAGE((J17:L17),(M17/4*12)),5)</f>
        <v>1655.4449999999999</v>
      </c>
    </row>
    <row r="18" spans="1:14" ht="15.75" thickBot="1" x14ac:dyDescent="0.3">
      <c r="A18" s="2"/>
      <c r="B18" s="2"/>
      <c r="C18" s="2"/>
      <c r="D18" s="2"/>
      <c r="E18" s="2"/>
      <c r="F18" s="2" t="s">
        <v>102</v>
      </c>
      <c r="G18" s="2"/>
      <c r="H18" s="2"/>
      <c r="I18" s="2"/>
      <c r="J18" s="6">
        <v>100</v>
      </c>
      <c r="K18" s="6">
        <v>150</v>
      </c>
      <c r="L18" s="6">
        <v>200</v>
      </c>
      <c r="M18" s="6">
        <v>0</v>
      </c>
      <c r="N18" s="56">
        <f t="shared" si="1"/>
        <v>112.5</v>
      </c>
    </row>
    <row r="19" spans="1:14" x14ac:dyDescent="0.25">
      <c r="A19" s="2"/>
      <c r="B19" s="2"/>
      <c r="C19" s="2"/>
      <c r="D19" s="2"/>
      <c r="E19" s="2" t="s">
        <v>22</v>
      </c>
      <c r="F19" s="2"/>
      <c r="G19" s="2"/>
      <c r="H19" s="2"/>
      <c r="I19" s="2"/>
      <c r="J19" s="3">
        <f>ROUND(SUM(J16:J18),5)</f>
        <v>6721.78</v>
      </c>
      <c r="K19" s="3">
        <f>ROUND(SUM(K16:K18),5)</f>
        <v>150</v>
      </c>
      <c r="L19" s="3">
        <f>ROUND(SUM(L16:L18),5)</f>
        <v>200</v>
      </c>
      <c r="M19" s="3">
        <f>ROUND(SUM(M16:M18),5)</f>
        <v>0</v>
      </c>
      <c r="N19" s="3">
        <f>ROUND(SUM(N16:N18),5)</f>
        <v>1767.9449999999999</v>
      </c>
    </row>
    <row r="20" spans="1:14" x14ac:dyDescent="0.25">
      <c r="A20" s="2"/>
      <c r="B20" s="2"/>
      <c r="C20" s="2"/>
      <c r="D20" s="2"/>
      <c r="E20" s="2" t="s">
        <v>103</v>
      </c>
      <c r="F20" s="2"/>
      <c r="G20" s="2"/>
      <c r="H20" s="2"/>
      <c r="I20" s="2"/>
      <c r="J20" s="3"/>
      <c r="K20" s="3"/>
      <c r="L20" s="3"/>
      <c r="M20" s="3"/>
      <c r="N20" s="3"/>
    </row>
    <row r="21" spans="1:14" ht="15.75" thickBot="1" x14ac:dyDescent="0.3">
      <c r="A21" s="2"/>
      <c r="B21" s="2"/>
      <c r="C21" s="2"/>
      <c r="D21" s="2"/>
      <c r="E21" s="2"/>
      <c r="F21" s="2" t="s">
        <v>104</v>
      </c>
      <c r="G21" s="2"/>
      <c r="H21" s="2"/>
      <c r="I21" s="2"/>
      <c r="J21" s="4">
        <v>9029.99</v>
      </c>
      <c r="K21" s="4">
        <v>23418.57</v>
      </c>
      <c r="L21" s="4">
        <v>793319.86</v>
      </c>
      <c r="M21" s="4">
        <v>39800.68</v>
      </c>
      <c r="N21" s="54">
        <f>ROUND(AVERAGE((J21:L21),(M21/4*12)),5)</f>
        <v>236292.61499999999</v>
      </c>
    </row>
    <row r="22" spans="1:14" ht="15.75" thickBot="1" x14ac:dyDescent="0.3">
      <c r="A22" s="2"/>
      <c r="B22" s="2"/>
      <c r="C22" s="2"/>
      <c r="D22" s="2"/>
      <c r="E22" s="2" t="s">
        <v>105</v>
      </c>
      <c r="F22" s="2"/>
      <c r="G22" s="2"/>
      <c r="H22" s="2"/>
      <c r="I22" s="2"/>
      <c r="J22" s="7">
        <f>ROUND(SUM(J20:J21),5)</f>
        <v>9029.99</v>
      </c>
      <c r="K22" s="7">
        <f>ROUND(SUM(K20:K21),5)</f>
        <v>23418.57</v>
      </c>
      <c r="L22" s="7">
        <f>ROUND(SUM(L20:L21),5)</f>
        <v>793319.86</v>
      </c>
      <c r="M22" s="7">
        <f>ROUND(SUM(M20:M21),5)</f>
        <v>39800.68</v>
      </c>
      <c r="N22" s="7">
        <f>ROUND(SUM(N20:N21),5)</f>
        <v>236292.61499999999</v>
      </c>
    </row>
    <row r="23" spans="1:14" ht="15.75" thickBot="1" x14ac:dyDescent="0.3">
      <c r="A23" s="2"/>
      <c r="B23" s="2"/>
      <c r="C23" s="2"/>
      <c r="D23" s="2" t="s">
        <v>23</v>
      </c>
      <c r="E23" s="2"/>
      <c r="F23" s="2"/>
      <c r="G23" s="2"/>
      <c r="H23" s="2"/>
      <c r="I23" s="2"/>
      <c r="J23" s="5">
        <f>ROUND(J6+SUM(J14:J15)+J19+J22,5)</f>
        <v>55095.8</v>
      </c>
      <c r="K23" s="5">
        <f>ROUND(K6+SUM(K14:K15)+K19+K22,5)</f>
        <v>59872.44</v>
      </c>
      <c r="L23" s="5">
        <f>ROUND(L6+SUM(L14:L15)+L19+L22,5)</f>
        <v>847520.58</v>
      </c>
      <c r="M23" s="5">
        <f>ROUND(M6+SUM(M14:M15)+M19+M22,5)</f>
        <v>57004.77</v>
      </c>
      <c r="N23" s="5">
        <f>ROUND(N6+SUM(N14:N15)+N19+N22,5)</f>
        <v>362674.3725</v>
      </c>
    </row>
    <row r="24" spans="1:14" x14ac:dyDescent="0.25">
      <c r="A24" s="2"/>
      <c r="B24" s="2"/>
      <c r="C24" s="2" t="s">
        <v>24</v>
      </c>
      <c r="D24" s="2"/>
      <c r="E24" s="2"/>
      <c r="F24" s="2"/>
      <c r="G24" s="2"/>
      <c r="H24" s="2"/>
      <c r="I24" s="2"/>
      <c r="J24" s="3">
        <f>J23</f>
        <v>55095.8</v>
      </c>
      <c r="K24" s="3">
        <f>K23</f>
        <v>59872.44</v>
      </c>
      <c r="L24" s="3">
        <f>L23</f>
        <v>847520.58</v>
      </c>
      <c r="M24" s="3">
        <f>M23</f>
        <v>57004.77</v>
      </c>
      <c r="N24" s="3">
        <f>N23</f>
        <v>362674.3725</v>
      </c>
    </row>
    <row r="25" spans="1:14" x14ac:dyDescent="0.25">
      <c r="A25" s="2"/>
      <c r="B25" s="2"/>
      <c r="C25" s="2"/>
      <c r="D25" s="2" t="s">
        <v>25</v>
      </c>
      <c r="E25" s="2"/>
      <c r="F25" s="2"/>
      <c r="G25" s="2"/>
      <c r="H25" s="2"/>
      <c r="I25" s="2"/>
      <c r="J25" s="3"/>
      <c r="K25" s="3"/>
      <c r="L25" s="3"/>
      <c r="M25" s="3"/>
      <c r="N25" s="3"/>
    </row>
    <row r="26" spans="1:14" x14ac:dyDescent="0.25">
      <c r="A26" s="2"/>
      <c r="B26" s="2"/>
      <c r="C26" s="2"/>
      <c r="D26" s="2"/>
      <c r="E26" s="2" t="s">
        <v>106</v>
      </c>
      <c r="F26" s="2"/>
      <c r="G26" s="2"/>
      <c r="H26" s="2"/>
      <c r="I26" s="2"/>
      <c r="J26" s="3"/>
      <c r="K26" s="3"/>
      <c r="L26" s="3"/>
      <c r="M26" s="3"/>
      <c r="N26" s="3"/>
    </row>
    <row r="27" spans="1:14" x14ac:dyDescent="0.25">
      <c r="A27" s="2"/>
      <c r="B27" s="2"/>
      <c r="C27" s="2"/>
      <c r="D27" s="2"/>
      <c r="E27" s="2"/>
      <c r="F27" s="2" t="s">
        <v>107</v>
      </c>
      <c r="G27" s="2"/>
      <c r="H27" s="2"/>
      <c r="I27" s="2"/>
      <c r="J27" s="3"/>
      <c r="K27" s="3"/>
      <c r="L27" s="3"/>
      <c r="M27" s="3"/>
      <c r="N27" s="3"/>
    </row>
    <row r="28" spans="1:14" x14ac:dyDescent="0.25">
      <c r="A28" s="2"/>
      <c r="B28" s="2"/>
      <c r="C28" s="2"/>
      <c r="D28" s="2"/>
      <c r="E28" s="2"/>
      <c r="F28" s="2"/>
      <c r="G28" s="2" t="s">
        <v>55</v>
      </c>
      <c r="H28" s="2"/>
      <c r="I28" s="2"/>
      <c r="J28" s="3">
        <v>16833.97</v>
      </c>
      <c r="K28" s="3">
        <v>123</v>
      </c>
      <c r="L28" s="3">
        <v>739148.22</v>
      </c>
      <c r="M28" s="3">
        <v>133362.04999999999</v>
      </c>
      <c r="N28" s="55">
        <f t="shared" ref="N28:N35" si="2">ROUND(AVERAGE((J28:L28),(M28/4*12)),5)</f>
        <v>289047.83500000002</v>
      </c>
    </row>
    <row r="29" spans="1:14" x14ac:dyDescent="0.25">
      <c r="A29" s="2"/>
      <c r="B29" s="2"/>
      <c r="C29" s="2"/>
      <c r="D29" s="2"/>
      <c r="E29" s="2"/>
      <c r="F29" s="2"/>
      <c r="G29" s="2" t="s">
        <v>29</v>
      </c>
      <c r="H29" s="2"/>
      <c r="I29" s="2"/>
      <c r="J29" s="3">
        <v>1302.5</v>
      </c>
      <c r="K29" s="3">
        <v>41771.83</v>
      </c>
      <c r="L29" s="3">
        <v>59773.79</v>
      </c>
      <c r="M29" s="3">
        <v>16758.03</v>
      </c>
      <c r="N29" s="55">
        <f t="shared" si="2"/>
        <v>38280.552499999998</v>
      </c>
    </row>
    <row r="30" spans="1:14" x14ac:dyDescent="0.25">
      <c r="A30" s="2"/>
      <c r="B30" s="2"/>
      <c r="C30" s="2"/>
      <c r="D30" s="2"/>
      <c r="E30" s="2"/>
      <c r="F30" s="2"/>
      <c r="G30" s="2" t="s">
        <v>108</v>
      </c>
      <c r="H30" s="2"/>
      <c r="I30" s="2"/>
      <c r="J30" s="3">
        <v>0</v>
      </c>
      <c r="K30" s="3">
        <v>0</v>
      </c>
      <c r="L30" s="3">
        <v>4614.21</v>
      </c>
      <c r="M30" s="3">
        <v>0</v>
      </c>
      <c r="N30" s="55">
        <f t="shared" si="2"/>
        <v>1153.5525</v>
      </c>
    </row>
    <row r="31" spans="1:14" x14ac:dyDescent="0.25">
      <c r="A31" s="2"/>
      <c r="B31" s="2"/>
      <c r="C31" s="2"/>
      <c r="D31" s="2"/>
      <c r="E31" s="2"/>
      <c r="F31" s="2"/>
      <c r="G31" s="2" t="s">
        <v>109</v>
      </c>
      <c r="H31" s="2"/>
      <c r="I31" s="2"/>
      <c r="J31" s="3">
        <v>0</v>
      </c>
      <c r="K31" s="3">
        <v>3000</v>
      </c>
      <c r="L31" s="3">
        <v>6000</v>
      </c>
      <c r="M31" s="3">
        <v>0</v>
      </c>
      <c r="N31" s="55">
        <f t="shared" si="2"/>
        <v>2250</v>
      </c>
    </row>
    <row r="32" spans="1:14" x14ac:dyDescent="0.25">
      <c r="A32" s="2"/>
      <c r="B32" s="2"/>
      <c r="C32" s="2"/>
      <c r="D32" s="2"/>
      <c r="E32" s="2"/>
      <c r="F32" s="2"/>
      <c r="G32" s="2" t="s">
        <v>30</v>
      </c>
      <c r="H32" s="2"/>
      <c r="I32" s="2"/>
      <c r="J32" s="3">
        <v>1265.99</v>
      </c>
      <c r="K32" s="3">
        <v>450.49</v>
      </c>
      <c r="L32" s="3">
        <v>0</v>
      </c>
      <c r="M32" s="3">
        <v>975</v>
      </c>
      <c r="N32" s="55">
        <f t="shared" si="2"/>
        <v>1160.3699999999999</v>
      </c>
    </row>
    <row r="33" spans="1:14" x14ac:dyDescent="0.25">
      <c r="A33" s="2"/>
      <c r="B33" s="2"/>
      <c r="C33" s="2"/>
      <c r="D33" s="2"/>
      <c r="E33" s="2"/>
      <c r="F33" s="2"/>
      <c r="G33" s="2" t="s">
        <v>31</v>
      </c>
      <c r="H33" s="2"/>
      <c r="I33" s="2"/>
      <c r="J33" s="3">
        <v>91.55</v>
      </c>
      <c r="K33" s="3">
        <v>369.3</v>
      </c>
      <c r="L33" s="3">
        <v>370.36</v>
      </c>
      <c r="M33" s="3">
        <v>25.16</v>
      </c>
      <c r="N33" s="55">
        <f t="shared" si="2"/>
        <v>226.67250000000001</v>
      </c>
    </row>
    <row r="34" spans="1:14" x14ac:dyDescent="0.25">
      <c r="A34" s="2"/>
      <c r="B34" s="2"/>
      <c r="C34" s="2"/>
      <c r="D34" s="2"/>
      <c r="E34" s="2"/>
      <c r="F34" s="2"/>
      <c r="G34" s="2" t="s">
        <v>32</v>
      </c>
      <c r="H34" s="2"/>
      <c r="I34" s="2"/>
      <c r="J34" s="3">
        <v>1400</v>
      </c>
      <c r="K34" s="3">
        <v>1450</v>
      </c>
      <c r="L34" s="3">
        <v>1450</v>
      </c>
      <c r="M34" s="3">
        <v>0</v>
      </c>
      <c r="N34" s="55">
        <f t="shared" si="2"/>
        <v>1075</v>
      </c>
    </row>
    <row r="35" spans="1:14" x14ac:dyDescent="0.25">
      <c r="A35" s="2"/>
      <c r="B35" s="2"/>
      <c r="C35" s="2"/>
      <c r="D35" s="2"/>
      <c r="E35" s="2"/>
      <c r="F35" s="2"/>
      <c r="G35" s="2" t="s">
        <v>33</v>
      </c>
      <c r="H35" s="2"/>
      <c r="I35" s="2"/>
      <c r="J35" s="3">
        <v>14928.89</v>
      </c>
      <c r="K35" s="3">
        <v>3843.98</v>
      </c>
      <c r="L35" s="3">
        <v>5009.6000000000004</v>
      </c>
      <c r="M35" s="3">
        <v>1893.93</v>
      </c>
      <c r="N35" s="55">
        <f t="shared" si="2"/>
        <v>7366.0649999999996</v>
      </c>
    </row>
    <row r="36" spans="1:14" x14ac:dyDescent="0.25">
      <c r="A36" s="2"/>
      <c r="B36" s="2"/>
      <c r="C36" s="2"/>
      <c r="D36" s="2"/>
      <c r="E36" s="2"/>
      <c r="F36" s="2"/>
      <c r="G36" s="2" t="s">
        <v>46</v>
      </c>
      <c r="H36" s="2"/>
      <c r="I36" s="2"/>
      <c r="J36" s="3">
        <v>3726.13</v>
      </c>
      <c r="K36" s="3">
        <v>6901.83</v>
      </c>
      <c r="L36" s="3">
        <v>9059.43</v>
      </c>
      <c r="M36" s="3">
        <v>3005.61</v>
      </c>
      <c r="N36" s="70">
        <f>Summary!AT25</f>
        <v>12924</v>
      </c>
    </row>
    <row r="37" spans="1:14" x14ac:dyDescent="0.25">
      <c r="A37" s="2"/>
      <c r="B37" s="2"/>
      <c r="C37" s="2"/>
      <c r="D37" s="2"/>
      <c r="E37" s="2"/>
      <c r="F37" s="2"/>
      <c r="G37" s="2" t="s">
        <v>70</v>
      </c>
      <c r="H37" s="2"/>
      <c r="I37" s="2"/>
      <c r="J37" s="3"/>
      <c r="K37" s="3"/>
      <c r="L37" s="3"/>
      <c r="M37" s="3"/>
      <c r="N37" s="3"/>
    </row>
    <row r="38" spans="1:14" x14ac:dyDescent="0.25">
      <c r="A38" s="2"/>
      <c r="B38" s="2"/>
      <c r="C38" s="2"/>
      <c r="D38" s="2"/>
      <c r="E38" s="2"/>
      <c r="F38" s="2"/>
      <c r="G38" s="2"/>
      <c r="H38" s="2" t="s">
        <v>110</v>
      </c>
      <c r="I38" s="2"/>
      <c r="J38" s="3">
        <v>332.74</v>
      </c>
      <c r="K38" s="3">
        <v>616.33000000000004</v>
      </c>
      <c r="L38" s="3">
        <v>855.21</v>
      </c>
      <c r="M38" s="3">
        <v>0</v>
      </c>
      <c r="N38" s="71">
        <f>ROUNDUP(N36*0.0944,0)</f>
        <v>1221</v>
      </c>
    </row>
    <row r="39" spans="1:14" x14ac:dyDescent="0.25">
      <c r="A39" s="2"/>
      <c r="B39" s="2"/>
      <c r="C39" s="2"/>
      <c r="D39" s="2"/>
      <c r="E39" s="2"/>
      <c r="F39" s="2"/>
      <c r="G39" s="2"/>
      <c r="H39" s="2" t="s">
        <v>78</v>
      </c>
      <c r="I39" s="2"/>
      <c r="J39" s="3">
        <v>54.03</v>
      </c>
      <c r="K39" s="3">
        <v>100.08</v>
      </c>
      <c r="L39" s="3">
        <v>131.36000000000001</v>
      </c>
      <c r="M39" s="3">
        <v>0</v>
      </c>
      <c r="N39" s="71">
        <f>ROUNDUP(N36*0.0145,0)</f>
        <v>188</v>
      </c>
    </row>
    <row r="40" spans="1:14" ht="15.75" thickBot="1" x14ac:dyDescent="0.3">
      <c r="A40" s="2"/>
      <c r="B40" s="2"/>
      <c r="C40" s="2"/>
      <c r="D40" s="2"/>
      <c r="E40" s="2"/>
      <c r="F40" s="2"/>
      <c r="G40" s="2"/>
      <c r="H40" s="2" t="s">
        <v>79</v>
      </c>
      <c r="I40" s="2"/>
      <c r="J40" s="6">
        <v>231.02</v>
      </c>
      <c r="K40" s="6">
        <v>427.91</v>
      </c>
      <c r="L40" s="6">
        <v>561.67999999999995</v>
      </c>
      <c r="M40" s="6">
        <v>0</v>
      </c>
      <c r="N40" s="72">
        <f>ROUNDUP(N36*0.062,0)</f>
        <v>802</v>
      </c>
    </row>
    <row r="41" spans="1:14" x14ac:dyDescent="0.25">
      <c r="A41" s="2"/>
      <c r="B41" s="2"/>
      <c r="C41" s="2"/>
      <c r="D41" s="2"/>
      <c r="E41" s="2"/>
      <c r="F41" s="2"/>
      <c r="G41" s="2" t="s">
        <v>72</v>
      </c>
      <c r="H41" s="2"/>
      <c r="I41" s="2"/>
      <c r="J41" s="3">
        <f>ROUND(SUM(J37:J40),5)</f>
        <v>617.79</v>
      </c>
      <c r="K41" s="3">
        <f>ROUND(SUM(K37:K40),5)</f>
        <v>1144.32</v>
      </c>
      <c r="L41" s="3">
        <f>ROUND(SUM(L37:L40),5)</f>
        <v>1548.25</v>
      </c>
      <c r="M41" s="3">
        <f>ROUND(SUM(M37:M40),5)</f>
        <v>0</v>
      </c>
      <c r="N41" s="3">
        <f>ROUND(SUM(N37:N40),5)</f>
        <v>2211</v>
      </c>
    </row>
    <row r="42" spans="1:14" x14ac:dyDescent="0.25">
      <c r="A42" s="2"/>
      <c r="B42" s="2"/>
      <c r="C42" s="2"/>
      <c r="D42" s="2"/>
      <c r="E42" s="2"/>
      <c r="F42" s="2"/>
      <c r="G42" s="2" t="s">
        <v>73</v>
      </c>
      <c r="H42" s="2"/>
      <c r="I42" s="2"/>
      <c r="J42" s="3">
        <v>334.15</v>
      </c>
      <c r="K42" s="3">
        <v>333.41</v>
      </c>
      <c r="L42" s="3">
        <v>150</v>
      </c>
      <c r="M42" s="3">
        <v>7.7</v>
      </c>
      <c r="N42" s="55">
        <f t="shared" ref="N42:N45" si="3">ROUND(AVERAGE((J42:L42),(M42/4*12)),5)</f>
        <v>210.16499999999999</v>
      </c>
    </row>
    <row r="43" spans="1:14" x14ac:dyDescent="0.25">
      <c r="A43" s="2"/>
      <c r="B43" s="2"/>
      <c r="C43" s="2"/>
      <c r="D43" s="2"/>
      <c r="E43" s="2"/>
      <c r="F43" s="2"/>
      <c r="G43" s="2" t="s">
        <v>74</v>
      </c>
      <c r="H43" s="2"/>
      <c r="I43" s="2"/>
      <c r="J43" s="3">
        <v>0</v>
      </c>
      <c r="K43" s="3">
        <v>0</v>
      </c>
      <c r="L43" s="3">
        <v>0</v>
      </c>
      <c r="M43" s="3">
        <v>150.68</v>
      </c>
      <c r="N43" s="55">
        <f t="shared" si="3"/>
        <v>113.01</v>
      </c>
    </row>
    <row r="44" spans="1:14" x14ac:dyDescent="0.25">
      <c r="A44" s="2"/>
      <c r="B44" s="2"/>
      <c r="C44" s="2"/>
      <c r="D44" s="2"/>
      <c r="E44" s="2"/>
      <c r="F44" s="2"/>
      <c r="G44" s="2" t="s">
        <v>34</v>
      </c>
      <c r="H44" s="2"/>
      <c r="I44" s="2"/>
      <c r="J44" s="3">
        <v>193.5</v>
      </c>
      <c r="K44" s="3">
        <v>260.3</v>
      </c>
      <c r="L44" s="3">
        <v>268</v>
      </c>
      <c r="M44" s="3">
        <v>0</v>
      </c>
      <c r="N44" s="55">
        <f t="shared" si="3"/>
        <v>180.45</v>
      </c>
    </row>
    <row r="45" spans="1:14" x14ac:dyDescent="0.25">
      <c r="A45" s="2"/>
      <c r="B45" s="2"/>
      <c r="C45" s="2"/>
      <c r="D45" s="2"/>
      <c r="E45" s="2"/>
      <c r="F45" s="2"/>
      <c r="G45" s="2" t="s">
        <v>35</v>
      </c>
      <c r="H45" s="2"/>
      <c r="I45" s="2"/>
      <c r="J45" s="3">
        <v>3115.3</v>
      </c>
      <c r="K45" s="3">
        <v>2236.8000000000002</v>
      </c>
      <c r="L45" s="3">
        <v>1699.63</v>
      </c>
      <c r="M45" s="3">
        <v>1254.8</v>
      </c>
      <c r="N45" s="55">
        <f t="shared" si="3"/>
        <v>2704.0324999999998</v>
      </c>
    </row>
    <row r="46" spans="1:14" x14ac:dyDescent="0.25">
      <c r="A46" s="2"/>
      <c r="B46" s="2"/>
      <c r="C46" s="2"/>
      <c r="D46" s="2"/>
      <c r="E46" s="2"/>
      <c r="F46" s="2"/>
      <c r="G46" s="2" t="s">
        <v>47</v>
      </c>
      <c r="H46" s="2"/>
      <c r="I46" s="2"/>
      <c r="J46" s="3"/>
      <c r="K46" s="3"/>
      <c r="L46" s="3"/>
      <c r="M46" s="3"/>
      <c r="N46" s="3"/>
    </row>
    <row r="47" spans="1:14" x14ac:dyDescent="0.25">
      <c r="A47" s="2"/>
      <c r="B47" s="2"/>
      <c r="C47" s="2"/>
      <c r="D47" s="2"/>
      <c r="E47" s="2"/>
      <c r="F47" s="2"/>
      <c r="G47" s="2"/>
      <c r="H47" s="2" t="s">
        <v>48</v>
      </c>
      <c r="I47" s="2"/>
      <c r="J47" s="3">
        <v>1205.97</v>
      </c>
      <c r="K47" s="3">
        <v>1201.92</v>
      </c>
      <c r="L47" s="3">
        <v>3602.95</v>
      </c>
      <c r="M47" s="3">
        <v>1073.93</v>
      </c>
      <c r="N47" s="55">
        <f t="shared" ref="N47:N49" si="4">ROUND(AVERAGE((J47:L47),(M47/4*12)),5)</f>
        <v>2308.1574999999998</v>
      </c>
    </row>
    <row r="48" spans="1:14" x14ac:dyDescent="0.25">
      <c r="A48" s="2"/>
      <c r="B48" s="2"/>
      <c r="C48" s="2"/>
      <c r="D48" s="2"/>
      <c r="E48" s="2"/>
      <c r="F48" s="2"/>
      <c r="G48" s="2"/>
      <c r="H48" s="2" t="s">
        <v>85</v>
      </c>
      <c r="I48" s="2"/>
      <c r="J48" s="3">
        <v>146.18</v>
      </c>
      <c r="K48" s="3">
        <v>135.83000000000001</v>
      </c>
      <c r="L48" s="3">
        <v>147.59</v>
      </c>
      <c r="M48" s="3">
        <v>58.97</v>
      </c>
      <c r="N48" s="55">
        <f t="shared" si="4"/>
        <v>151.6275</v>
      </c>
    </row>
    <row r="49" spans="1:14" ht="15.75" thickBot="1" x14ac:dyDescent="0.3">
      <c r="A49" s="2"/>
      <c r="B49" s="2"/>
      <c r="C49" s="2"/>
      <c r="D49" s="2"/>
      <c r="E49" s="2"/>
      <c r="F49" s="2"/>
      <c r="G49" s="2"/>
      <c r="H49" s="2" t="s">
        <v>111</v>
      </c>
      <c r="I49" s="2"/>
      <c r="J49" s="6">
        <v>1742</v>
      </c>
      <c r="K49" s="6">
        <v>0</v>
      </c>
      <c r="L49" s="6">
        <v>0</v>
      </c>
      <c r="M49" s="6">
        <v>0</v>
      </c>
      <c r="N49" s="56">
        <f t="shared" si="4"/>
        <v>435.5</v>
      </c>
    </row>
    <row r="50" spans="1:14" x14ac:dyDescent="0.25">
      <c r="A50" s="2"/>
      <c r="B50" s="2"/>
      <c r="C50" s="2"/>
      <c r="D50" s="2"/>
      <c r="E50" s="2"/>
      <c r="F50" s="2"/>
      <c r="G50" s="2" t="s">
        <v>49</v>
      </c>
      <c r="H50" s="2"/>
      <c r="I50" s="2"/>
      <c r="J50" s="3">
        <f>ROUND(SUM(J46:J49),5)</f>
        <v>3094.15</v>
      </c>
      <c r="K50" s="3">
        <f>ROUND(SUM(K46:K49),5)</f>
        <v>1337.75</v>
      </c>
      <c r="L50" s="3">
        <f>ROUND(SUM(L46:L49),5)</f>
        <v>3750.54</v>
      </c>
      <c r="M50" s="3">
        <f>ROUND(SUM(M46:M49),5)</f>
        <v>1132.9000000000001</v>
      </c>
      <c r="N50" s="3">
        <f>ROUND(SUM(N46:N49),5)</f>
        <v>2895.2849999999999</v>
      </c>
    </row>
    <row r="51" spans="1:14" ht="15.75" thickBot="1" x14ac:dyDescent="0.3">
      <c r="A51" s="2"/>
      <c r="B51" s="2"/>
      <c r="C51" s="2"/>
      <c r="D51" s="2"/>
      <c r="E51" s="2"/>
      <c r="F51" s="2"/>
      <c r="G51" s="2" t="s">
        <v>36</v>
      </c>
      <c r="H51" s="2"/>
      <c r="I51" s="2"/>
      <c r="J51" s="4">
        <v>0</v>
      </c>
      <c r="K51" s="4">
        <v>36.380000000000003</v>
      </c>
      <c r="L51" s="4">
        <v>0</v>
      </c>
      <c r="M51" s="4">
        <v>0</v>
      </c>
      <c r="N51" s="54">
        <f>ROUND(AVERAGE((J51:L51),(M51/4*12)),5)</f>
        <v>9.0950000000000006</v>
      </c>
    </row>
    <row r="52" spans="1:14" ht="15.75" thickBot="1" x14ac:dyDescent="0.3">
      <c r="A52" s="2"/>
      <c r="B52" s="2"/>
      <c r="C52" s="2"/>
      <c r="D52" s="2"/>
      <c r="E52" s="2"/>
      <c r="F52" s="2" t="s">
        <v>112</v>
      </c>
      <c r="G52" s="2"/>
      <c r="H52" s="2"/>
      <c r="I52" s="2"/>
      <c r="J52" s="7">
        <f>ROUND(SUM(J27:J36)+SUM(J41:J45)+SUM(J50:J51),5)</f>
        <v>46903.92</v>
      </c>
      <c r="K52" s="7">
        <f>ROUND(SUM(K27:K36)+SUM(K41:K45)+SUM(K50:K51),5)</f>
        <v>63259.39</v>
      </c>
      <c r="L52" s="7">
        <f>ROUND(SUM(L27:L36)+SUM(L41:L45)+SUM(L50:L51),5)</f>
        <v>832842.03</v>
      </c>
      <c r="M52" s="7">
        <f>ROUND(SUM(M27:M36)+SUM(M41:M45)+SUM(M50:M51),5)</f>
        <v>158565.85999999999</v>
      </c>
      <c r="N52" s="7">
        <f>ROUND(SUM(N27:N36)+SUM(N41:N45)+SUM(N50:N51),5)</f>
        <v>361807.08500000002</v>
      </c>
    </row>
    <row r="53" spans="1:14" ht="15.75" thickBot="1" x14ac:dyDescent="0.3">
      <c r="A53" s="2"/>
      <c r="B53" s="2"/>
      <c r="C53" s="2"/>
      <c r="D53" s="2"/>
      <c r="E53" s="2" t="s">
        <v>113</v>
      </c>
      <c r="F53" s="2"/>
      <c r="G53" s="2"/>
      <c r="H53" s="2"/>
      <c r="I53" s="2"/>
      <c r="J53" s="7">
        <f>ROUND(J26+J52,5)</f>
        <v>46903.92</v>
      </c>
      <c r="K53" s="7">
        <f>ROUND(K26+K52,5)</f>
        <v>63259.39</v>
      </c>
      <c r="L53" s="7">
        <f>ROUND(L26+L52,5)</f>
        <v>832842.03</v>
      </c>
      <c r="M53" s="7">
        <f>ROUND(M26+M52,5)</f>
        <v>158565.85999999999</v>
      </c>
      <c r="N53" s="7">
        <f>ROUND(N26+N52,5)</f>
        <v>361807.08500000002</v>
      </c>
    </row>
    <row r="54" spans="1:14" ht="15.75" thickBot="1" x14ac:dyDescent="0.3">
      <c r="A54" s="2"/>
      <c r="B54" s="2"/>
      <c r="C54" s="2"/>
      <c r="D54" s="2" t="s">
        <v>91</v>
      </c>
      <c r="E54" s="2"/>
      <c r="F54" s="2"/>
      <c r="G54" s="2"/>
      <c r="H54" s="2"/>
      <c r="I54" s="2"/>
      <c r="J54" s="5">
        <f>ROUND(J25+J53,5)</f>
        <v>46903.92</v>
      </c>
      <c r="K54" s="5">
        <f t="shared" ref="K54:N54" si="5">ROUND(K25+K53,5)</f>
        <v>63259.39</v>
      </c>
      <c r="L54" s="5">
        <f t="shared" si="5"/>
        <v>832842.03</v>
      </c>
      <c r="M54" s="5">
        <f t="shared" si="5"/>
        <v>158565.85999999999</v>
      </c>
      <c r="N54" s="5">
        <f t="shared" si="5"/>
        <v>361807.08500000002</v>
      </c>
    </row>
    <row r="55" spans="1:14" x14ac:dyDescent="0.25">
      <c r="A55" s="2"/>
      <c r="B55" s="2" t="s">
        <v>92</v>
      </c>
      <c r="C55" s="2"/>
      <c r="D55" s="2"/>
      <c r="E55" s="2"/>
      <c r="F55" s="2"/>
      <c r="G55" s="2"/>
      <c r="H55" s="2"/>
      <c r="I55" s="2"/>
      <c r="J55" s="3">
        <f>ROUND(J5+J24-J54,5)</f>
        <v>8191.88</v>
      </c>
      <c r="K55" s="3">
        <f>ROUND(K5+K24-K54,5)</f>
        <v>-3386.95</v>
      </c>
      <c r="L55" s="3">
        <f>ROUND(L5+L24-L54,5)</f>
        <v>14678.55</v>
      </c>
      <c r="M55" s="3">
        <f>ROUND(M5+M24-M54,5)</f>
        <v>-101561.09</v>
      </c>
      <c r="N55" s="3">
        <f>ROUND(N5+N24-N54,5)</f>
        <v>867.28750000000002</v>
      </c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B0CCE-DD61-4F1C-BFFB-95787ED3017E}">
  <sheetPr codeName="Sheet5"/>
  <dimension ref="A1:P44"/>
  <sheetViews>
    <sheetView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N1" sqref="N1"/>
    </sheetView>
  </sheetViews>
  <sheetFormatPr defaultRowHeight="15" x14ac:dyDescent="0.25"/>
  <cols>
    <col min="1" max="8" width="3" style="15" customWidth="1"/>
    <col min="9" max="9" width="31.5703125" style="15" customWidth="1"/>
    <col min="10" max="12" width="8.5703125" style="16" bestFit="1" customWidth="1"/>
    <col min="13" max="13" width="8.28515625" style="16" bestFit="1" customWidth="1"/>
    <col min="14" max="14" width="15.7109375" style="16" customWidth="1"/>
    <col min="16" max="16" width="103.85546875" customWidth="1"/>
  </cols>
  <sheetData>
    <row r="1" spans="1:16" ht="15.75" x14ac:dyDescent="0.25">
      <c r="A1" s="8" t="s">
        <v>180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</row>
    <row r="2" spans="1:16" ht="18" x14ac:dyDescent="0.25">
      <c r="A2" s="10" t="s">
        <v>177</v>
      </c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</row>
    <row r="3" spans="1:16" x14ac:dyDescent="0.25">
      <c r="A3" s="11" t="s">
        <v>1</v>
      </c>
      <c r="B3" s="9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</row>
    <row r="4" spans="1:16" s="14" customFormat="1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3" t="s">
        <v>2</v>
      </c>
      <c r="K4" s="13" t="s">
        <v>3</v>
      </c>
      <c r="L4" s="13" t="s">
        <v>4</v>
      </c>
      <c r="M4" s="13" t="s">
        <v>181</v>
      </c>
      <c r="N4" s="13" t="s">
        <v>182</v>
      </c>
    </row>
    <row r="5" spans="1:16" ht="15.75" thickTop="1" x14ac:dyDescent="0.25">
      <c r="A5" s="2"/>
      <c r="B5" s="2" t="s">
        <v>5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</row>
    <row r="6" spans="1:16" x14ac:dyDescent="0.25">
      <c r="A6" s="2"/>
      <c r="B6" s="2"/>
      <c r="C6" s="2"/>
      <c r="D6" s="2" t="s">
        <v>6</v>
      </c>
      <c r="E6" s="2"/>
      <c r="F6" s="2"/>
      <c r="G6" s="2"/>
      <c r="H6" s="2"/>
      <c r="I6" s="2"/>
      <c r="J6" s="3"/>
      <c r="K6" s="3"/>
      <c r="L6" s="3"/>
      <c r="M6" s="3"/>
      <c r="N6" s="3"/>
    </row>
    <row r="7" spans="1:16" x14ac:dyDescent="0.25">
      <c r="A7" s="2"/>
      <c r="B7" s="2"/>
      <c r="C7" s="2"/>
      <c r="D7" s="2"/>
      <c r="E7" s="2" t="s">
        <v>94</v>
      </c>
      <c r="F7" s="2"/>
      <c r="G7" s="2"/>
      <c r="H7" s="2"/>
      <c r="I7" s="2"/>
      <c r="J7" s="3"/>
      <c r="K7" s="3"/>
      <c r="L7" s="3"/>
      <c r="M7" s="3"/>
      <c r="N7" s="3"/>
    </row>
    <row r="8" spans="1:16" x14ac:dyDescent="0.25">
      <c r="A8" s="2"/>
      <c r="B8" s="2"/>
      <c r="C8" s="2"/>
      <c r="D8" s="2"/>
      <c r="E8" s="2"/>
      <c r="F8" s="2" t="s">
        <v>95</v>
      </c>
      <c r="G8" s="2"/>
      <c r="H8" s="2"/>
      <c r="I8" s="2"/>
      <c r="J8" s="3"/>
      <c r="K8" s="3"/>
      <c r="L8" s="3"/>
      <c r="M8" s="3"/>
      <c r="N8" s="3"/>
    </row>
    <row r="9" spans="1:16" ht="15.75" thickBot="1" x14ac:dyDescent="0.3">
      <c r="A9" s="2"/>
      <c r="B9" s="2"/>
      <c r="C9" s="2"/>
      <c r="D9" s="2"/>
      <c r="E9" s="2"/>
      <c r="F9" s="2"/>
      <c r="G9" s="2" t="s">
        <v>98</v>
      </c>
      <c r="H9" s="2"/>
      <c r="I9" s="2"/>
      <c r="J9" s="4">
        <v>0</v>
      </c>
      <c r="K9" s="4">
        <v>0</v>
      </c>
      <c r="L9" s="4">
        <v>1566</v>
      </c>
      <c r="M9" s="4">
        <v>0</v>
      </c>
      <c r="N9" s="91">
        <v>0</v>
      </c>
      <c r="P9" s="48" t="s">
        <v>145</v>
      </c>
    </row>
    <row r="10" spans="1:16" ht="15.75" thickBot="1" x14ac:dyDescent="0.3">
      <c r="A10" s="2"/>
      <c r="B10" s="2"/>
      <c r="C10" s="2"/>
      <c r="D10" s="2"/>
      <c r="E10" s="2"/>
      <c r="F10" s="2" t="s">
        <v>99</v>
      </c>
      <c r="G10" s="2"/>
      <c r="H10" s="2"/>
      <c r="I10" s="2"/>
      <c r="J10" s="5">
        <f>ROUND(SUM(J8:J9),5)</f>
        <v>0</v>
      </c>
      <c r="K10" s="5">
        <f>ROUND(SUM(K8:K9),5)</f>
        <v>0</v>
      </c>
      <c r="L10" s="5">
        <f>ROUND(SUM(L8:L9),5)</f>
        <v>1566</v>
      </c>
      <c r="M10" s="5">
        <f>ROUND(SUM(M8:M9),5)</f>
        <v>0</v>
      </c>
      <c r="N10" s="5">
        <f>ROUND(SUM(N8:N9),5)</f>
        <v>0</v>
      </c>
      <c r="P10" s="90" t="s">
        <v>184</v>
      </c>
    </row>
    <row r="11" spans="1:16" x14ac:dyDescent="0.25">
      <c r="A11" s="2"/>
      <c r="B11" s="2"/>
      <c r="C11" s="2"/>
      <c r="D11" s="2"/>
      <c r="E11" s="2" t="s">
        <v>101</v>
      </c>
      <c r="F11" s="2"/>
      <c r="G11" s="2"/>
      <c r="H11" s="2"/>
      <c r="I11" s="2"/>
      <c r="J11" s="3">
        <f>ROUND(J7+J10,5)</f>
        <v>0</v>
      </c>
      <c r="K11" s="3">
        <f>ROUND(K7+K10,5)</f>
        <v>0</v>
      </c>
      <c r="L11" s="3">
        <f>ROUND(L7+L10,5)</f>
        <v>1566</v>
      </c>
      <c r="M11" s="3">
        <f>ROUND(M7+M10,5)</f>
        <v>0</v>
      </c>
      <c r="N11" s="3">
        <f>ROUND(N7+N10,5)</f>
        <v>0</v>
      </c>
      <c r="P11" s="52" t="s">
        <v>146</v>
      </c>
    </row>
    <row r="12" spans="1:16" x14ac:dyDescent="0.25">
      <c r="A12" s="2"/>
      <c r="B12" s="2"/>
      <c r="C12" s="2"/>
      <c r="D12" s="2"/>
      <c r="E12" s="2" t="s">
        <v>16</v>
      </c>
      <c r="F12" s="2"/>
      <c r="G12" s="2"/>
      <c r="H12" s="2"/>
      <c r="I12" s="2"/>
      <c r="J12" s="3">
        <v>21058.67</v>
      </c>
      <c r="K12" s="3">
        <v>20407.060000000001</v>
      </c>
      <c r="L12" s="3">
        <v>20474.54</v>
      </c>
      <c r="M12" s="3">
        <v>6660.07</v>
      </c>
      <c r="N12" s="89">
        <f>Summary!G33</f>
        <v>24624</v>
      </c>
      <c r="P12" s="53" t="s">
        <v>147</v>
      </c>
    </row>
    <row r="13" spans="1:16" x14ac:dyDescent="0.25">
      <c r="A13" s="2"/>
      <c r="B13" s="2"/>
      <c r="C13" s="2"/>
      <c r="D13" s="2"/>
      <c r="E13" s="2" t="s">
        <v>103</v>
      </c>
      <c r="F13" s="2"/>
      <c r="G13" s="2"/>
      <c r="H13" s="2"/>
      <c r="I13" s="2"/>
      <c r="J13" s="3"/>
      <c r="K13" s="3"/>
      <c r="L13" s="3"/>
      <c r="M13" s="3"/>
      <c r="N13" s="3"/>
    </row>
    <row r="14" spans="1:16" ht="15.75" thickBot="1" x14ac:dyDescent="0.3">
      <c r="A14" s="2"/>
      <c r="B14" s="2"/>
      <c r="C14" s="2"/>
      <c r="D14" s="2"/>
      <c r="E14" s="2"/>
      <c r="F14" s="2" t="s">
        <v>104</v>
      </c>
      <c r="G14" s="2"/>
      <c r="H14" s="2"/>
      <c r="I14" s="2"/>
      <c r="J14" s="4">
        <v>0</v>
      </c>
      <c r="K14" s="4">
        <v>23418.560000000001</v>
      </c>
      <c r="L14" s="4">
        <v>27074.62</v>
      </c>
      <c r="M14" s="4">
        <v>0</v>
      </c>
      <c r="N14" s="91">
        <v>0</v>
      </c>
    </row>
    <row r="15" spans="1:16" ht="15.75" thickBot="1" x14ac:dyDescent="0.3">
      <c r="A15" s="2"/>
      <c r="B15" s="2"/>
      <c r="C15" s="2"/>
      <c r="D15" s="2"/>
      <c r="E15" s="2" t="s">
        <v>105</v>
      </c>
      <c r="F15" s="2"/>
      <c r="G15" s="2"/>
      <c r="H15" s="2"/>
      <c r="I15" s="2"/>
      <c r="J15" s="7">
        <f>ROUND(SUM(J13:J14),5)</f>
        <v>0</v>
      </c>
      <c r="K15" s="7">
        <f>ROUND(SUM(K13:K14),5)</f>
        <v>23418.560000000001</v>
      </c>
      <c r="L15" s="7">
        <f>ROUND(SUM(L13:L14),5)</f>
        <v>27074.62</v>
      </c>
      <c r="M15" s="7">
        <f>ROUND(SUM(M13:M14),5)</f>
        <v>0</v>
      </c>
      <c r="N15" s="7">
        <f>ROUND(SUM(N13:N14),5)</f>
        <v>0</v>
      </c>
    </row>
    <row r="16" spans="1:16" ht="15.75" thickBot="1" x14ac:dyDescent="0.3">
      <c r="A16" s="2"/>
      <c r="B16" s="2"/>
      <c r="C16" s="2"/>
      <c r="D16" s="2" t="s">
        <v>23</v>
      </c>
      <c r="E16" s="2"/>
      <c r="F16" s="2"/>
      <c r="G16" s="2"/>
      <c r="H16" s="2"/>
      <c r="I16" s="2"/>
      <c r="J16" s="5">
        <f>ROUND(J6+SUM(J11:J12)+J15,5)</f>
        <v>21058.67</v>
      </c>
      <c r="K16" s="5">
        <f>ROUND(K6+SUM(K11:K12)+K15,5)</f>
        <v>43825.62</v>
      </c>
      <c r="L16" s="5">
        <f>ROUND(L6+SUM(L11:L12)+L15,5)</f>
        <v>49115.16</v>
      </c>
      <c r="M16" s="5">
        <f>ROUND(M6+SUM(M11:M12)+M15,5)</f>
        <v>6660.07</v>
      </c>
      <c r="N16" s="5">
        <f>ROUND(N6+SUM(N11:N12)+N15,5)</f>
        <v>24624</v>
      </c>
    </row>
    <row r="17" spans="1:14" x14ac:dyDescent="0.25">
      <c r="A17" s="2"/>
      <c r="B17" s="2"/>
      <c r="C17" s="2" t="s">
        <v>24</v>
      </c>
      <c r="D17" s="2"/>
      <c r="E17" s="2"/>
      <c r="F17" s="2"/>
      <c r="G17" s="2"/>
      <c r="H17" s="2"/>
      <c r="I17" s="2"/>
      <c r="J17" s="3">
        <f>J16</f>
        <v>21058.67</v>
      </c>
      <c r="K17" s="3">
        <f>K16</f>
        <v>43825.62</v>
      </c>
      <c r="L17" s="3">
        <f>L16</f>
        <v>49115.16</v>
      </c>
      <c r="M17" s="3">
        <f>M16</f>
        <v>6660.07</v>
      </c>
      <c r="N17" s="3">
        <f>N16</f>
        <v>24624</v>
      </c>
    </row>
    <row r="18" spans="1:14" x14ac:dyDescent="0.25">
      <c r="A18" s="2"/>
      <c r="B18" s="2"/>
      <c r="C18" s="2"/>
      <c r="D18" s="2" t="s">
        <v>25</v>
      </c>
      <c r="E18" s="2"/>
      <c r="F18" s="2"/>
      <c r="G18" s="2"/>
      <c r="H18" s="2"/>
      <c r="I18" s="2"/>
      <c r="J18" s="3"/>
      <c r="K18" s="3"/>
      <c r="L18" s="3"/>
      <c r="M18" s="3"/>
      <c r="N18" s="3"/>
    </row>
    <row r="19" spans="1:14" x14ac:dyDescent="0.25">
      <c r="A19" s="2"/>
      <c r="B19" s="2"/>
      <c r="C19" s="2"/>
      <c r="D19" s="2"/>
      <c r="E19" s="2" t="s">
        <v>106</v>
      </c>
      <c r="F19" s="2"/>
      <c r="G19" s="2"/>
      <c r="H19" s="2"/>
      <c r="I19" s="2"/>
      <c r="J19" s="3"/>
      <c r="K19" s="3"/>
      <c r="L19" s="3"/>
      <c r="M19" s="3"/>
      <c r="N19" s="3"/>
    </row>
    <row r="20" spans="1:14" x14ac:dyDescent="0.25">
      <c r="A20" s="2"/>
      <c r="B20" s="2"/>
      <c r="C20" s="2"/>
      <c r="D20" s="2"/>
      <c r="E20" s="2"/>
      <c r="F20" s="2" t="s">
        <v>178</v>
      </c>
      <c r="G20" s="2"/>
      <c r="H20" s="2"/>
      <c r="I20" s="2"/>
      <c r="J20" s="3"/>
      <c r="K20" s="3"/>
      <c r="L20" s="3"/>
      <c r="M20" s="3"/>
      <c r="N20" s="3"/>
    </row>
    <row r="21" spans="1:14" x14ac:dyDescent="0.25">
      <c r="A21" s="2"/>
      <c r="B21" s="2"/>
      <c r="C21" s="2"/>
      <c r="D21" s="2"/>
      <c r="E21" s="2"/>
      <c r="F21" s="2"/>
      <c r="G21" s="2" t="s">
        <v>55</v>
      </c>
      <c r="H21" s="2"/>
      <c r="I21" s="2"/>
      <c r="J21" s="3">
        <v>0</v>
      </c>
      <c r="K21" s="3">
        <v>0</v>
      </c>
      <c r="L21" s="3">
        <v>997.5</v>
      </c>
      <c r="M21" s="3">
        <v>0</v>
      </c>
      <c r="N21" s="92">
        <v>0</v>
      </c>
    </row>
    <row r="22" spans="1:14" x14ac:dyDescent="0.25">
      <c r="A22" s="2"/>
      <c r="B22" s="2"/>
      <c r="C22" s="2"/>
      <c r="D22" s="2"/>
      <c r="E22" s="2"/>
      <c r="F22" s="2"/>
      <c r="G22" s="2" t="s">
        <v>29</v>
      </c>
      <c r="H22" s="2"/>
      <c r="I22" s="2"/>
      <c r="J22" s="3">
        <v>513</v>
      </c>
      <c r="K22" s="3">
        <v>40942.910000000003</v>
      </c>
      <c r="L22" s="3">
        <v>2715.32</v>
      </c>
      <c r="M22" s="3">
        <v>4498</v>
      </c>
      <c r="N22" s="92">
        <v>4498</v>
      </c>
    </row>
    <row r="23" spans="1:14" x14ac:dyDescent="0.25">
      <c r="A23" s="2"/>
      <c r="B23" s="2"/>
      <c r="C23" s="2"/>
      <c r="D23" s="2"/>
      <c r="E23" s="2"/>
      <c r="F23" s="2"/>
      <c r="G23" s="2" t="s">
        <v>108</v>
      </c>
      <c r="H23" s="2"/>
      <c r="I23" s="2"/>
      <c r="J23" s="3">
        <v>2371.0500000000002</v>
      </c>
      <c r="K23" s="3">
        <v>2027.73</v>
      </c>
      <c r="L23" s="3">
        <v>1781.33</v>
      </c>
      <c r="M23" s="3">
        <v>0</v>
      </c>
      <c r="N23" s="92">
        <v>0</v>
      </c>
    </row>
    <row r="24" spans="1:14" x14ac:dyDescent="0.25">
      <c r="A24" s="2"/>
      <c r="B24" s="2"/>
      <c r="C24" s="2"/>
      <c r="D24" s="2"/>
      <c r="E24" s="2"/>
      <c r="F24" s="2"/>
      <c r="G24" s="2" t="s">
        <v>109</v>
      </c>
      <c r="H24" s="2"/>
      <c r="I24" s="2"/>
      <c r="J24" s="3">
        <v>5982.95</v>
      </c>
      <c r="K24" s="3">
        <v>9326.27</v>
      </c>
      <c r="L24" s="3">
        <v>6572.67</v>
      </c>
      <c r="M24" s="3">
        <v>0</v>
      </c>
      <c r="N24" s="92">
        <v>0</v>
      </c>
    </row>
    <row r="25" spans="1:14" x14ac:dyDescent="0.25">
      <c r="A25" s="2"/>
      <c r="B25" s="2"/>
      <c r="C25" s="2"/>
      <c r="D25" s="2"/>
      <c r="E25" s="2"/>
      <c r="F25" s="2"/>
      <c r="G25" s="2" t="s">
        <v>30</v>
      </c>
      <c r="H25" s="2"/>
      <c r="I25" s="2"/>
      <c r="J25" s="3">
        <v>0</v>
      </c>
      <c r="K25" s="3">
        <v>0</v>
      </c>
      <c r="L25" s="3">
        <v>0</v>
      </c>
      <c r="M25" s="3">
        <v>975</v>
      </c>
      <c r="N25" s="92">
        <v>975</v>
      </c>
    </row>
    <row r="26" spans="1:14" x14ac:dyDescent="0.25">
      <c r="A26" s="2"/>
      <c r="B26" s="2"/>
      <c r="C26" s="2"/>
      <c r="D26" s="2"/>
      <c r="E26" s="2"/>
      <c r="F26" s="2"/>
      <c r="G26" s="2" t="s">
        <v>31</v>
      </c>
      <c r="H26" s="2"/>
      <c r="I26" s="2"/>
      <c r="J26" s="3">
        <v>210</v>
      </c>
      <c r="K26" s="3">
        <v>0</v>
      </c>
      <c r="L26" s="3">
        <v>0.25</v>
      </c>
      <c r="M26" s="3">
        <v>210</v>
      </c>
      <c r="N26" s="92">
        <v>210</v>
      </c>
    </row>
    <row r="27" spans="1:14" x14ac:dyDescent="0.25">
      <c r="A27" s="2"/>
      <c r="B27" s="2"/>
      <c r="C27" s="2"/>
      <c r="D27" s="2"/>
      <c r="E27" s="2"/>
      <c r="F27" s="2"/>
      <c r="G27" s="2" t="s">
        <v>32</v>
      </c>
      <c r="H27" s="2"/>
      <c r="I27" s="2"/>
      <c r="J27" s="3">
        <v>1400</v>
      </c>
      <c r="K27" s="3">
        <v>1400</v>
      </c>
      <c r="L27" s="3">
        <v>1400</v>
      </c>
      <c r="M27" s="3">
        <v>0</v>
      </c>
      <c r="N27" s="92">
        <v>0</v>
      </c>
    </row>
    <row r="28" spans="1:14" x14ac:dyDescent="0.25">
      <c r="A28" s="2"/>
      <c r="B28" s="2"/>
      <c r="C28" s="2"/>
      <c r="D28" s="2"/>
      <c r="E28" s="2"/>
      <c r="F28" s="2"/>
      <c r="G28" s="2" t="s">
        <v>33</v>
      </c>
      <c r="H28" s="2"/>
      <c r="I28" s="2"/>
      <c r="J28" s="3">
        <v>4636.71</v>
      </c>
      <c r="K28" s="3">
        <v>699.83</v>
      </c>
      <c r="L28" s="3">
        <v>6718.28</v>
      </c>
      <c r="M28" s="3">
        <v>114.97</v>
      </c>
      <c r="N28" s="92">
        <v>114.97</v>
      </c>
    </row>
    <row r="29" spans="1:14" x14ac:dyDescent="0.25">
      <c r="A29" s="2"/>
      <c r="B29" s="2"/>
      <c r="C29" s="2"/>
      <c r="D29" s="2"/>
      <c r="E29" s="2"/>
      <c r="F29" s="2"/>
      <c r="G29" s="2" t="s">
        <v>46</v>
      </c>
      <c r="H29" s="2"/>
      <c r="I29" s="2"/>
      <c r="J29" s="3">
        <v>4355.91</v>
      </c>
      <c r="K29" s="3">
        <v>6620.37</v>
      </c>
      <c r="L29" s="3">
        <v>5869.63</v>
      </c>
      <c r="M29" s="3">
        <v>1327.54</v>
      </c>
      <c r="N29" s="94">
        <f>Summary!AY25</f>
        <v>11964</v>
      </c>
    </row>
    <row r="30" spans="1:14" x14ac:dyDescent="0.25">
      <c r="A30" s="2"/>
      <c r="B30" s="2"/>
      <c r="C30" s="2"/>
      <c r="D30" s="2"/>
      <c r="E30" s="2"/>
      <c r="F30" s="2"/>
      <c r="G30" s="2" t="s">
        <v>70</v>
      </c>
      <c r="H30" s="2"/>
      <c r="I30" s="2"/>
      <c r="J30" s="3"/>
      <c r="K30" s="3"/>
      <c r="L30" s="3"/>
      <c r="M30" s="3"/>
      <c r="N30" s="3"/>
    </row>
    <row r="31" spans="1:14" x14ac:dyDescent="0.25">
      <c r="A31" s="2"/>
      <c r="B31" s="2"/>
      <c r="C31" s="2"/>
      <c r="D31" s="2"/>
      <c r="E31" s="2"/>
      <c r="F31" s="2"/>
      <c r="G31" s="2"/>
      <c r="H31" s="2" t="s">
        <v>110</v>
      </c>
      <c r="I31" s="2"/>
      <c r="J31" s="3">
        <v>388.98</v>
      </c>
      <c r="K31" s="3">
        <v>591.20000000000005</v>
      </c>
      <c r="L31" s="3">
        <v>554.09</v>
      </c>
      <c r="M31" s="3">
        <v>0</v>
      </c>
      <c r="N31" s="71">
        <f>ROUNDUP(N29*0.0944,0)</f>
        <v>1130</v>
      </c>
    </row>
    <row r="32" spans="1:14" x14ac:dyDescent="0.25">
      <c r="A32" s="2"/>
      <c r="B32" s="2"/>
      <c r="C32" s="2"/>
      <c r="D32" s="2"/>
      <c r="E32" s="2"/>
      <c r="F32" s="2"/>
      <c r="G32" s="2"/>
      <c r="H32" s="2" t="s">
        <v>78</v>
      </c>
      <c r="I32" s="2"/>
      <c r="J32" s="3">
        <v>63.16</v>
      </c>
      <c r="K32" s="3">
        <v>96</v>
      </c>
      <c r="L32" s="3">
        <v>85.11</v>
      </c>
      <c r="M32" s="3">
        <v>0</v>
      </c>
      <c r="N32" s="71">
        <f>ROUNDUP(N29*0.0145,0)</f>
        <v>174</v>
      </c>
    </row>
    <row r="33" spans="1:14" ht="15.75" thickBot="1" x14ac:dyDescent="0.3">
      <c r="A33" s="2"/>
      <c r="B33" s="2"/>
      <c r="C33" s="2"/>
      <c r="D33" s="2"/>
      <c r="E33" s="2"/>
      <c r="F33" s="2"/>
      <c r="G33" s="2"/>
      <c r="H33" s="2" t="s">
        <v>79</v>
      </c>
      <c r="I33" s="2"/>
      <c r="J33" s="6">
        <v>270.07</v>
      </c>
      <c r="K33" s="6">
        <v>410.46</v>
      </c>
      <c r="L33" s="6">
        <v>363.92</v>
      </c>
      <c r="M33" s="6">
        <v>0</v>
      </c>
      <c r="N33" s="72">
        <f>ROUNDUP(N29*0.062,0)</f>
        <v>742</v>
      </c>
    </row>
    <row r="34" spans="1:14" x14ac:dyDescent="0.25">
      <c r="A34" s="2"/>
      <c r="B34" s="2"/>
      <c r="C34" s="2"/>
      <c r="D34" s="2"/>
      <c r="E34" s="2"/>
      <c r="F34" s="2"/>
      <c r="G34" s="2" t="s">
        <v>72</v>
      </c>
      <c r="H34" s="2"/>
      <c r="I34" s="2"/>
      <c r="J34" s="3">
        <f>ROUND(SUM(J30:J33),5)</f>
        <v>722.21</v>
      </c>
      <c r="K34" s="3">
        <f>ROUND(SUM(K30:K33),5)</f>
        <v>1097.6600000000001</v>
      </c>
      <c r="L34" s="3">
        <f>ROUND(SUM(L30:L33),5)</f>
        <v>1003.12</v>
      </c>
      <c r="M34" s="3">
        <f>ROUND(SUM(M30:M33),5)</f>
        <v>0</v>
      </c>
      <c r="N34" s="3">
        <f>ROUND(SUM(N30:N33),5)</f>
        <v>2046</v>
      </c>
    </row>
    <row r="35" spans="1:14" x14ac:dyDescent="0.25">
      <c r="A35" s="2"/>
      <c r="B35" s="2"/>
      <c r="C35" s="2"/>
      <c r="D35" s="2"/>
      <c r="E35" s="2"/>
      <c r="F35" s="2"/>
      <c r="G35" s="2" t="s">
        <v>73</v>
      </c>
      <c r="H35" s="2"/>
      <c r="I35" s="2"/>
      <c r="J35" s="3">
        <v>192</v>
      </c>
      <c r="K35" s="3">
        <v>280.75</v>
      </c>
      <c r="L35" s="3">
        <v>0</v>
      </c>
      <c r="M35" s="3">
        <v>0</v>
      </c>
      <c r="N35" s="92">
        <v>0</v>
      </c>
    </row>
    <row r="36" spans="1:14" x14ac:dyDescent="0.25">
      <c r="A36" s="2"/>
      <c r="B36" s="2"/>
      <c r="C36" s="2"/>
      <c r="D36" s="2"/>
      <c r="E36" s="2"/>
      <c r="F36" s="2"/>
      <c r="G36" s="2" t="s">
        <v>34</v>
      </c>
      <c r="H36" s="2"/>
      <c r="I36" s="2"/>
      <c r="J36" s="3">
        <v>0</v>
      </c>
      <c r="K36" s="3">
        <v>260.3</v>
      </c>
      <c r="L36" s="3">
        <v>268</v>
      </c>
      <c r="M36" s="3">
        <v>0</v>
      </c>
      <c r="N36" s="92">
        <v>0</v>
      </c>
    </row>
    <row r="37" spans="1:14" x14ac:dyDescent="0.25">
      <c r="A37" s="2"/>
      <c r="B37" s="2"/>
      <c r="C37" s="2"/>
      <c r="D37" s="2"/>
      <c r="E37" s="2"/>
      <c r="F37" s="2"/>
      <c r="G37" s="2" t="s">
        <v>35</v>
      </c>
      <c r="H37" s="2"/>
      <c r="I37" s="2"/>
      <c r="J37" s="3">
        <v>63.5</v>
      </c>
      <c r="K37" s="3">
        <v>102.39</v>
      </c>
      <c r="L37" s="3">
        <v>0</v>
      </c>
      <c r="M37" s="3">
        <v>0</v>
      </c>
      <c r="N37" s="92">
        <v>0</v>
      </c>
    </row>
    <row r="38" spans="1:14" x14ac:dyDescent="0.25">
      <c r="A38" s="2"/>
      <c r="B38" s="2"/>
      <c r="C38" s="2"/>
      <c r="D38" s="2"/>
      <c r="E38" s="2"/>
      <c r="F38" s="2"/>
      <c r="G38" s="2" t="s">
        <v>47</v>
      </c>
      <c r="H38" s="2"/>
      <c r="I38" s="2"/>
      <c r="J38" s="3"/>
      <c r="K38" s="3"/>
      <c r="L38" s="3"/>
      <c r="M38" s="3"/>
      <c r="N38" s="3"/>
    </row>
    <row r="39" spans="1:14" ht="15.75" thickBot="1" x14ac:dyDescent="0.3">
      <c r="A39" s="2"/>
      <c r="B39" s="2"/>
      <c r="C39" s="2"/>
      <c r="D39" s="2"/>
      <c r="E39" s="2"/>
      <c r="F39" s="2"/>
      <c r="G39" s="2"/>
      <c r="H39" s="2" t="s">
        <v>48</v>
      </c>
      <c r="I39" s="2"/>
      <c r="J39" s="4">
        <v>341.09</v>
      </c>
      <c r="K39" s="4">
        <v>284.33999999999997</v>
      </c>
      <c r="L39" s="4">
        <v>355.35</v>
      </c>
      <c r="M39" s="4">
        <v>183.87</v>
      </c>
      <c r="N39" s="91">
        <v>183.87</v>
      </c>
    </row>
    <row r="40" spans="1:14" ht="15.75" thickBot="1" x14ac:dyDescent="0.3">
      <c r="A40" s="2"/>
      <c r="B40" s="2"/>
      <c r="C40" s="2"/>
      <c r="D40" s="2"/>
      <c r="E40" s="2"/>
      <c r="F40" s="2"/>
      <c r="G40" s="2" t="s">
        <v>49</v>
      </c>
      <c r="H40" s="2"/>
      <c r="I40" s="2"/>
      <c r="J40" s="7">
        <f>ROUND(SUM(J38:J39),5)</f>
        <v>341.09</v>
      </c>
      <c r="K40" s="7">
        <f>ROUND(SUM(K38:K39),5)</f>
        <v>284.33999999999997</v>
      </c>
      <c r="L40" s="7">
        <f>ROUND(SUM(L38:L39),5)</f>
        <v>355.35</v>
      </c>
      <c r="M40" s="7">
        <f>ROUND(SUM(M38:M39),5)</f>
        <v>183.87</v>
      </c>
      <c r="N40" s="7">
        <f>ROUND(SUM(N38:N39),5)</f>
        <v>183.87</v>
      </c>
    </row>
    <row r="41" spans="1:14" ht="15.75" thickBot="1" x14ac:dyDescent="0.3">
      <c r="A41" s="2"/>
      <c r="B41" s="2"/>
      <c r="C41" s="2"/>
      <c r="D41" s="2"/>
      <c r="E41" s="2"/>
      <c r="F41" s="2" t="s">
        <v>179</v>
      </c>
      <c r="G41" s="2"/>
      <c r="H41" s="2"/>
      <c r="I41" s="2"/>
      <c r="J41" s="7">
        <f>ROUND(SUM(J20:J29)+SUM(J34:J37)+J40,5)</f>
        <v>20788.419999999998</v>
      </c>
      <c r="K41" s="7">
        <f>ROUND(SUM(K20:K29)+SUM(K34:K37)+K40,5)</f>
        <v>63042.55</v>
      </c>
      <c r="L41" s="7">
        <f>ROUND(SUM(L20:L29)+SUM(L34:L37)+L40,5)</f>
        <v>27681.45</v>
      </c>
      <c r="M41" s="7">
        <f>ROUND(SUM(M20:M29)+SUM(M34:M37)+M40,5)</f>
        <v>7309.38</v>
      </c>
      <c r="N41" s="7">
        <f>ROUND(SUM(N20:N29)+SUM(N34:N37)+N40,5)</f>
        <v>19991.84</v>
      </c>
    </row>
    <row r="42" spans="1:14" ht="15.75" thickBot="1" x14ac:dyDescent="0.3">
      <c r="A42" s="2"/>
      <c r="B42" s="2"/>
      <c r="C42" s="2"/>
      <c r="D42" s="2"/>
      <c r="E42" s="2" t="s">
        <v>113</v>
      </c>
      <c r="F42" s="2"/>
      <c r="G42" s="2"/>
      <c r="H42" s="2"/>
      <c r="I42" s="2"/>
      <c r="J42" s="7">
        <f>ROUND(J19+J41,5)</f>
        <v>20788.419999999998</v>
      </c>
      <c r="K42" s="7">
        <f>ROUND(K19+K41,5)</f>
        <v>63042.55</v>
      </c>
      <c r="L42" s="7">
        <f>ROUND(L19+L41,5)</f>
        <v>27681.45</v>
      </c>
      <c r="M42" s="7">
        <f>ROUND(M19+M41,5)</f>
        <v>7309.38</v>
      </c>
      <c r="N42" s="7">
        <f>ROUND(N19+N41,5)</f>
        <v>19991.84</v>
      </c>
    </row>
    <row r="43" spans="1:14" ht="15.75" thickBot="1" x14ac:dyDescent="0.3">
      <c r="A43" s="2"/>
      <c r="B43" s="2"/>
      <c r="C43" s="2"/>
      <c r="D43" s="2" t="s">
        <v>91</v>
      </c>
      <c r="E43" s="2"/>
      <c r="F43" s="2"/>
      <c r="G43" s="2"/>
      <c r="H43" s="2"/>
      <c r="I43" s="2"/>
      <c r="J43" s="5">
        <f>ROUND(J18+J42,5)</f>
        <v>20788.419999999998</v>
      </c>
      <c r="K43" s="5">
        <f t="shared" ref="K43:N43" si="0">ROUND(K18+K42,5)</f>
        <v>63042.55</v>
      </c>
      <c r="L43" s="5">
        <f t="shared" si="0"/>
        <v>27681.45</v>
      </c>
      <c r="M43" s="5">
        <f t="shared" si="0"/>
        <v>7309.38</v>
      </c>
      <c r="N43" s="5">
        <f t="shared" si="0"/>
        <v>19991.84</v>
      </c>
    </row>
    <row r="44" spans="1:14" x14ac:dyDescent="0.25">
      <c r="A44" s="2"/>
      <c r="B44" s="2" t="s">
        <v>92</v>
      </c>
      <c r="C44" s="2"/>
      <c r="D44" s="2"/>
      <c r="E44" s="2"/>
      <c r="F44" s="2"/>
      <c r="G44" s="2"/>
      <c r="H44" s="2"/>
      <c r="I44" s="2"/>
      <c r="J44" s="3">
        <f>ROUND(J5+J17-J43,5)</f>
        <v>270.25</v>
      </c>
      <c r="K44" s="3">
        <f>ROUND(K5+K17-K43,5)</f>
        <v>-19216.93</v>
      </c>
      <c r="L44" s="3">
        <f>ROUND(L5+L17-L43,5)</f>
        <v>21433.71</v>
      </c>
      <c r="M44" s="3">
        <f>ROUND(M5+M17-M43,5)</f>
        <v>-649.30999999999995</v>
      </c>
      <c r="N44" s="3">
        <f>ROUND(N5+N17-N43,5)</f>
        <v>4632.16</v>
      </c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3" r:id="rId4" name="FILTER"/>
      </mc:Fallback>
    </mc:AlternateContent>
    <mc:AlternateContent xmlns:mc="http://schemas.openxmlformats.org/markup-compatibility/2006">
      <mc:Choice Requires="x14">
        <control shapeId="1331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331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General</vt:lpstr>
      <vt:lpstr>Alert</vt:lpstr>
      <vt:lpstr>RUT</vt:lpstr>
      <vt:lpstr>Employee Benefits</vt:lpstr>
      <vt:lpstr>Water</vt:lpstr>
      <vt:lpstr>Sewer</vt:lpstr>
      <vt:lpstr>'Employee Benefits'!Print_Titles</vt:lpstr>
      <vt:lpstr>General!Print_Titles</vt:lpstr>
      <vt:lpstr>RUT!Print_Titles</vt:lpstr>
      <vt:lpstr>Sewer!Print_Titles</vt:lpstr>
      <vt:lpstr>Water!Print_Titles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Hespe</dc:creator>
  <cp:lastModifiedBy>Sonya Hespe</cp:lastModifiedBy>
  <dcterms:created xsi:type="dcterms:W3CDTF">2019-10-17T18:46:47Z</dcterms:created>
  <dcterms:modified xsi:type="dcterms:W3CDTF">2020-06-17T16:23:52Z</dcterms:modified>
</cp:coreProperties>
</file>